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420" windowHeight="6825" activeTab="0"/>
  </bookViews>
  <sheets>
    <sheet name="5 year budget" sheetId="1" r:id="rId1"/>
    <sheet name="Notes" sheetId="2" r:id="rId2"/>
    <sheet name="Cashflow" sheetId="3" r:id="rId3"/>
  </sheets>
  <definedNames/>
  <calcPr fullCalcOnLoad="1"/>
</workbook>
</file>

<file path=xl/sharedStrings.xml><?xml version="1.0" encoding="utf-8"?>
<sst xmlns="http://schemas.openxmlformats.org/spreadsheetml/2006/main" count="150" uniqueCount="130">
  <si>
    <t>Arts at the Old Fire Station - DETAIL at June 2011</t>
  </si>
  <si>
    <t>INCOME</t>
  </si>
  <si>
    <t>Year 0</t>
  </si>
  <si>
    <t>Year 1</t>
  </si>
  <si>
    <t>Year 2</t>
  </si>
  <si>
    <t>Year 3</t>
  </si>
  <si>
    <t>Year 4</t>
  </si>
  <si>
    <t>Year 5</t>
  </si>
  <si>
    <t>NOTES</t>
  </si>
  <si>
    <t>To 30/9/11</t>
  </si>
  <si>
    <t>Start up grant (OCC)</t>
  </si>
  <si>
    <t>Opening Commission (OCC)</t>
  </si>
  <si>
    <t>Visual Arts Development (OCC)</t>
  </si>
  <si>
    <t>Dance prof development (ODF/ACE)</t>
  </si>
  <si>
    <t>Other project fundraising</t>
  </si>
  <si>
    <t>Research (Oxford Brookes)</t>
  </si>
  <si>
    <t>Business training</t>
  </si>
  <si>
    <t>General fundraising</t>
  </si>
  <si>
    <t>Hires</t>
  </si>
  <si>
    <t>Gallery</t>
  </si>
  <si>
    <t>Shop</t>
  </si>
  <si>
    <t>Workshop Rents</t>
  </si>
  <si>
    <t>Catering and Bar</t>
  </si>
  <si>
    <t>Vending Machines</t>
  </si>
  <si>
    <t>Friends/Bond scheme</t>
  </si>
  <si>
    <t>Council contribution to Council Tax</t>
  </si>
  <si>
    <t>TOTAL INCOME</t>
  </si>
  <si>
    <t>EXPENDITURE</t>
  </si>
  <si>
    <t>Staff:</t>
  </si>
  <si>
    <t>Director</t>
  </si>
  <si>
    <t>General Manager</t>
  </si>
  <si>
    <t>Shop gallery manager</t>
  </si>
  <si>
    <t>Comms and Admin Officer</t>
  </si>
  <si>
    <t>Front of House (kncl shop/gallery)</t>
  </si>
  <si>
    <t>Bookkeeper</t>
  </si>
  <si>
    <t>NI (13.8%)</t>
  </si>
  <si>
    <t>Pension contribution (5%)</t>
  </si>
  <si>
    <t>Technician</t>
  </si>
  <si>
    <t>Shop/gallery development</t>
  </si>
  <si>
    <t>Admin freelance</t>
  </si>
  <si>
    <t>Staff Sub Total</t>
  </si>
  <si>
    <t>General Expenditure:</t>
  </si>
  <si>
    <t>Payroll</t>
  </si>
  <si>
    <t>Recruitment</t>
  </si>
  <si>
    <t>Staff, volunteer and trustee expenses</t>
  </si>
  <si>
    <t>Marketing</t>
  </si>
  <si>
    <t>General Administration</t>
  </si>
  <si>
    <t>Postage</t>
  </si>
  <si>
    <t>Stationery</t>
  </si>
  <si>
    <t>Licenses</t>
  </si>
  <si>
    <t>Insurances</t>
  </si>
  <si>
    <t>Equipment hire/technical expenditure</t>
  </si>
  <si>
    <t>Equipment maintenance</t>
  </si>
  <si>
    <t>Box Office Services</t>
  </si>
  <si>
    <t>PRS and other fees</t>
  </si>
  <si>
    <t>Hospitality</t>
  </si>
  <si>
    <t>Audit and Legal Fees</t>
  </si>
  <si>
    <t>Contingency</t>
  </si>
  <si>
    <t>Depreciation</t>
  </si>
  <si>
    <t>Gallery expenses</t>
  </si>
  <si>
    <t>Shop expenses</t>
  </si>
  <si>
    <t>Other Arts Projects</t>
  </si>
  <si>
    <t>Opening Commission</t>
  </si>
  <si>
    <t>Launch costs</t>
  </si>
  <si>
    <t>Company set up costs</t>
  </si>
  <si>
    <t>General Sub Total</t>
  </si>
  <si>
    <t>Services:</t>
  </si>
  <si>
    <t>Telephone and IT</t>
  </si>
  <si>
    <t>Gas and Electricity</t>
  </si>
  <si>
    <t>Council or Business Tax</t>
  </si>
  <si>
    <t>Cleaning (contract)</t>
  </si>
  <si>
    <t>Crisis service charges</t>
  </si>
  <si>
    <t>Services Sub Total</t>
  </si>
  <si>
    <t>TOTAL EXPENDITURE</t>
  </si>
  <si>
    <t>Surplus/Deficit</t>
  </si>
  <si>
    <t>Carried forward</t>
  </si>
  <si>
    <t>Balance</t>
  </si>
  <si>
    <t>Arts at the Old Fire Station - NOTES at June 2011</t>
  </si>
  <si>
    <t xml:space="preserve">For specific projects assuming 10% management charge and remainder is new spend in line 59 </t>
  </si>
  <si>
    <t>Further explanation of rationale and assumptions is in Appendix 3 of the business plan</t>
  </si>
  <si>
    <t>Decision on type of machine has not yet been made.  Figure based on consultant's advice.</t>
  </si>
  <si>
    <t>0.8 until 31 August and full time from 1st Sept. Assumes 2% increase each year.</t>
  </si>
  <si>
    <t>0.8 from 1st July</t>
  </si>
  <si>
    <t>Full time from 1st August</t>
  </si>
  <si>
    <t>0.6 from 1st August</t>
  </si>
  <si>
    <t>15 days @ £200 per day</t>
  </si>
  <si>
    <t>Guaranteed until March 2012 and will require renewal each year - assumed renewal but no increase</t>
  </si>
  <si>
    <t>This and following lines assume 4% inflation</t>
  </si>
  <si>
    <t>Maintenance is the responsibility of Crisis Facilities Manager</t>
  </si>
  <si>
    <t>Ditto</t>
  </si>
  <si>
    <t>Estimate</t>
  </si>
  <si>
    <t>See note 14</t>
  </si>
  <si>
    <t>Reimbursement of most of council tax agreed with OCC</t>
  </si>
  <si>
    <t>Estimate - this may be rolled into Crisis service charge</t>
  </si>
  <si>
    <t>b/f</t>
  </si>
  <si>
    <t>income</t>
  </si>
  <si>
    <t>expenditure</t>
  </si>
  <si>
    <t>c/f</t>
  </si>
  <si>
    <t>Workshop rent</t>
  </si>
  <si>
    <t>Visual Arts Grant</t>
  </si>
  <si>
    <t>ODF</t>
  </si>
  <si>
    <t>Other projects</t>
  </si>
  <si>
    <t>Gen fundraising</t>
  </si>
  <si>
    <t>Business</t>
  </si>
  <si>
    <t>bar</t>
  </si>
  <si>
    <t>Bonds</t>
  </si>
  <si>
    <t>TOTAL</t>
  </si>
  <si>
    <t>Arts at the Old Fire Station - CASHFLOW at June 2011</t>
  </si>
  <si>
    <t>Income estimate Year One</t>
  </si>
  <si>
    <t>Year One</t>
  </si>
  <si>
    <t>Income estimate Year Two</t>
  </si>
  <si>
    <t>Year Two</t>
  </si>
  <si>
    <t>Council tax</t>
  </si>
  <si>
    <t>20 participants at £500 per head in Year 1 with 30 participants in Year 2 and then rising with increased fees in subsequent years</t>
  </si>
  <si>
    <t>90% of money raised through project fundraising is spent on delivery. If money is not raised, this will not be spent.</t>
  </si>
  <si>
    <t>6 workshops at £160 per month. 2 workshops are let.  Brookes has made a firm commitment to let a further 2 and the remaining 2 are likely to go soon. Fees rise to £170 in years 2 and 3 and £180 in years 4 and 5.</t>
  </si>
  <si>
    <t>Aiming for an ambitious bond issue but no work yet undertaken so target low at present.</t>
  </si>
  <si>
    <t xml:space="preserve">Application to Arts Council England (ACE) from Oxford Dance Forum (ODF) also secures £13900 towards hire fees pa for 2 years incorporated into the hires total.  Result of application due in July 2011. </t>
  </si>
  <si>
    <t>Training</t>
  </si>
  <si>
    <t>To support submission of a research grant to HEFCE with Oxford Brookes to examine social impact of arts intervention.  If successful will result in space hire and capacity support but no further income included as bid not yet submitted.</t>
  </si>
  <si>
    <r>
      <t>Based on lower end of professional fundraising advice but may be hard to achieve in Year 1.  See section 4.3</t>
    </r>
    <r>
      <rPr>
        <sz val="11"/>
        <color indexed="10"/>
        <rFont val="Calibri"/>
        <family val="2"/>
      </rPr>
      <t xml:space="preserve"> </t>
    </r>
    <r>
      <rPr>
        <sz val="11"/>
        <color indexed="8"/>
        <rFont val="Calibri"/>
        <family val="2"/>
      </rPr>
      <t>of plan.</t>
    </r>
  </si>
  <si>
    <r>
      <t xml:space="preserve">Year 1 is 11 months of trading. Year 2 allows for full year and improved performance.  10 dance class hires are secure and 3 performance hires are committed for the autumn. </t>
    </r>
    <r>
      <rPr>
        <sz val="11"/>
        <rFont val="Calibri"/>
        <family val="2"/>
      </rPr>
      <t xml:space="preserve"> </t>
    </r>
    <r>
      <rPr>
        <sz val="11"/>
        <rFont val="Calibri"/>
        <family val="2"/>
      </rPr>
      <t>See Appendix 3 sections A1, A2 and A6.</t>
    </r>
  </si>
  <si>
    <t xml:space="preserve">See App 3 section A5 in plan. Year 1 is conservative and Year 2 shows ambitious growth based on advice followed by 10% further growth in following years </t>
  </si>
  <si>
    <t>See App 3 section A4 in plan.  Year 1 is 11 months.  Year 2 is modest increase to reflect full year then 10% increase in year 3 and 5% in years 4 and 5.</t>
  </si>
  <si>
    <t>See App 3 section A3 in plan. Modest target for Year 1 increasing significantly in Year 2 then 10% increase in Year 3 and 5% thereafter.</t>
  </si>
  <si>
    <t>Pays for specialist support from Oxford Playhouse and casual technicians for 10 shows. See App 3 section B2 in plan.</t>
  </si>
  <si>
    <t>Excluding staffing which is within Shop Manager and Front of House</t>
  </si>
  <si>
    <t>Not yet finalised but latest figures are explained in App3 section B1 in plan</t>
  </si>
  <si>
    <t>Incorporates all casual staff employed to deal with the public as duty managers, box office, ushers and shop assistants. See App3 section B3</t>
  </si>
  <si>
    <t>10% of assets per year over 10 years - most assets are long life (theatre lights, fixed partition screens).  See App 3 section B4 in plan.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</si>
</sst>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quot;£&quot;#,##0.00"/>
    <numFmt numFmtId="167" formatCode="&quot;£&quot;#,##0.0"/>
    <numFmt numFmtId="168" formatCode="0.0"/>
    <numFmt numFmtId="169" formatCode="0.000"/>
  </numFmts>
  <fonts count="26">
    <font>
      <sz val="11"/>
      <color indexed="8"/>
      <name val="Calibri"/>
      <family val="2"/>
    </font>
    <font>
      <sz val="11"/>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color indexed="8"/>
      <name val="Calibri"/>
      <family val="2"/>
    </font>
    <font>
      <b/>
      <sz val="12"/>
      <name val="Calibri"/>
      <family val="2"/>
    </font>
    <font>
      <b/>
      <sz val="10"/>
      <name val="Calibri"/>
      <family val="2"/>
    </font>
    <font>
      <b/>
      <sz val="10"/>
      <color indexed="8"/>
      <name val="Calibri"/>
      <family val="2"/>
    </font>
    <font>
      <sz val="10"/>
      <name val="Calibri"/>
      <family val="2"/>
    </font>
    <font>
      <sz val="10"/>
      <color indexed="10"/>
      <name val="Calibri"/>
      <family val="2"/>
    </font>
    <font>
      <b/>
      <sz val="12"/>
      <color indexed="8"/>
      <name val="Calibri"/>
      <family val="2"/>
    </font>
    <font>
      <b/>
      <sz val="10"/>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 fillId="0" borderId="0" applyNumberFormat="0" applyFill="0" applyBorder="0" applyAlignment="0" applyProtection="0"/>
  </cellStyleXfs>
  <cellXfs count="36">
    <xf numFmtId="0" fontId="0" fillId="0" borderId="0" xfId="0" applyAlignment="1">
      <alignment/>
    </xf>
    <xf numFmtId="0" fontId="17" fillId="0" borderId="0" xfId="0" applyFont="1" applyAlignment="1">
      <alignment/>
    </xf>
    <xf numFmtId="0" fontId="18" fillId="0" borderId="0" xfId="0" applyFont="1" applyAlignment="1">
      <alignment/>
    </xf>
    <xf numFmtId="0" fontId="19" fillId="0" borderId="0" xfId="0" applyFont="1" applyBorder="1" applyAlignment="1">
      <alignment/>
    </xf>
    <xf numFmtId="0" fontId="20" fillId="0" borderId="0" xfId="0" applyFont="1" applyBorder="1" applyAlignment="1">
      <alignment horizontal="center"/>
    </xf>
    <xf numFmtId="0" fontId="21" fillId="0" borderId="0" xfId="0" applyFont="1" applyAlignment="1">
      <alignment horizontal="center"/>
    </xf>
    <xf numFmtId="0" fontId="20" fillId="0" borderId="0" xfId="0" applyFont="1" applyAlignment="1">
      <alignment horizontal="center"/>
    </xf>
    <xf numFmtId="0" fontId="18" fillId="0" borderId="0" xfId="0" applyFont="1" applyBorder="1" applyAlignment="1">
      <alignment/>
    </xf>
    <xf numFmtId="164" fontId="21" fillId="0" borderId="0" xfId="0" applyNumberFormat="1" applyFont="1" applyBorder="1" applyAlignment="1">
      <alignment horizontal="center"/>
    </xf>
    <xf numFmtId="164" fontId="18" fillId="0" borderId="0" xfId="0" applyNumberFormat="1" applyFont="1" applyAlignment="1">
      <alignment/>
    </xf>
    <xf numFmtId="6" fontId="18" fillId="0" borderId="0" xfId="0" applyNumberFormat="1" applyFont="1" applyAlignment="1">
      <alignment/>
    </xf>
    <xf numFmtId="164" fontId="18" fillId="0" borderId="0" xfId="0" applyNumberFormat="1" applyFont="1" applyBorder="1" applyAlignment="1">
      <alignment/>
    </xf>
    <xf numFmtId="164" fontId="22" fillId="0" borderId="0" xfId="0" applyNumberFormat="1" applyFont="1" applyAlignment="1">
      <alignment/>
    </xf>
    <xf numFmtId="0" fontId="18" fillId="0" borderId="0" xfId="0" applyFont="1" applyFill="1" applyBorder="1" applyAlignment="1">
      <alignment/>
    </xf>
    <xf numFmtId="0" fontId="20" fillId="0" borderId="0" xfId="0" applyFont="1" applyBorder="1" applyAlignment="1">
      <alignment horizontal="left"/>
    </xf>
    <xf numFmtId="164" fontId="20" fillId="0" borderId="0" xfId="0" applyNumberFormat="1" applyFont="1" applyBorder="1" applyAlignment="1">
      <alignment/>
    </xf>
    <xf numFmtId="164" fontId="21" fillId="0" borderId="0" xfId="0" applyNumberFormat="1" applyFont="1" applyAlignment="1">
      <alignment/>
    </xf>
    <xf numFmtId="164" fontId="23" fillId="0" borderId="0" xfId="0" applyNumberFormat="1" applyFont="1" applyBorder="1" applyAlignment="1">
      <alignment/>
    </xf>
    <xf numFmtId="164" fontId="22" fillId="0" borderId="0" xfId="0" applyNumberFormat="1" applyFont="1" applyBorder="1" applyAlignment="1">
      <alignment/>
    </xf>
    <xf numFmtId="0" fontId="22" fillId="0" borderId="0" xfId="0" applyFont="1" applyBorder="1" applyAlignment="1">
      <alignment/>
    </xf>
    <xf numFmtId="6" fontId="22" fillId="0" borderId="0" xfId="0" applyNumberFormat="1" applyFont="1" applyAlignment="1">
      <alignment/>
    </xf>
    <xf numFmtId="164" fontId="18" fillId="0" borderId="0" xfId="0" applyNumberFormat="1" applyFont="1" applyFill="1" applyBorder="1" applyAlignment="1">
      <alignment/>
    </xf>
    <xf numFmtId="0" fontId="21" fillId="0" borderId="0" xfId="0" applyFont="1" applyFill="1" applyBorder="1" applyAlignment="1">
      <alignment/>
    </xf>
    <xf numFmtId="0" fontId="24" fillId="0" borderId="0" xfId="0" applyFont="1" applyBorder="1" applyAlignment="1">
      <alignment horizontal="left"/>
    </xf>
    <xf numFmtId="164" fontId="21" fillId="0" borderId="0" xfId="0" applyNumberFormat="1" applyFont="1" applyBorder="1" applyAlignment="1">
      <alignment/>
    </xf>
    <xf numFmtId="164" fontId="25" fillId="0" borderId="0" xfId="0" applyNumberFormat="1" applyFont="1" applyAlignment="1">
      <alignment/>
    </xf>
    <xf numFmtId="164" fontId="20" fillId="0" borderId="0" xfId="0" applyNumberFormat="1" applyFont="1" applyAlignment="1">
      <alignment/>
    </xf>
    <xf numFmtId="0" fontId="24" fillId="0" borderId="0" xfId="0" applyFont="1" applyAlignment="1">
      <alignment/>
    </xf>
    <xf numFmtId="0" fontId="0" fillId="0" borderId="0" xfId="0" applyNumberFormat="1" applyAlignment="1">
      <alignment/>
    </xf>
    <xf numFmtId="0" fontId="20" fillId="0" borderId="0" xfId="0" applyNumberFormat="1" applyFont="1" applyAlignment="1">
      <alignment horizontal="center"/>
    </xf>
    <xf numFmtId="0" fontId="18" fillId="0" borderId="0" xfId="0" applyNumberFormat="1" applyFont="1" applyAlignment="1">
      <alignment/>
    </xf>
    <xf numFmtId="0" fontId="21" fillId="0" borderId="0" xfId="0" applyFont="1" applyAlignment="1">
      <alignment/>
    </xf>
    <xf numFmtId="17" fontId="21" fillId="0" borderId="0" xfId="0" applyNumberFormat="1" applyFont="1" applyAlignment="1">
      <alignment/>
    </xf>
    <xf numFmtId="164" fontId="23" fillId="0" borderId="0" xfId="0" applyNumberFormat="1" applyFont="1" applyAlignment="1">
      <alignment/>
    </xf>
    <xf numFmtId="1" fontId="18" fillId="0" borderId="0" xfId="0" applyNumberFormat="1" applyFont="1" applyAlignment="1">
      <alignment/>
    </xf>
    <xf numFmtId="1" fontId="21"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8"/>
  <sheetViews>
    <sheetView tabSelected="1" zoomScalePageLayoutView="0" workbookViewId="0" topLeftCell="A34">
      <selection activeCell="D74" sqref="D74"/>
    </sheetView>
  </sheetViews>
  <sheetFormatPr defaultColWidth="9.140625" defaultRowHeight="15"/>
  <cols>
    <col min="1" max="1" width="28.140625" style="0" customWidth="1"/>
    <col min="8" max="8" width="8.7109375" style="28" customWidth="1"/>
  </cols>
  <sheetData>
    <row r="1" spans="1:3" ht="15">
      <c r="A1" s="1" t="s">
        <v>0</v>
      </c>
      <c r="C1" s="2"/>
    </row>
    <row r="2" ht="15">
      <c r="C2" s="2"/>
    </row>
    <row r="3" spans="1:8" ht="15.75">
      <c r="A3" s="3" t="s">
        <v>1</v>
      </c>
      <c r="B3" s="4" t="s">
        <v>2</v>
      </c>
      <c r="C3" s="5" t="s">
        <v>3</v>
      </c>
      <c r="D3" s="6" t="s">
        <v>4</v>
      </c>
      <c r="E3" s="6" t="s">
        <v>5</v>
      </c>
      <c r="F3" s="6" t="s">
        <v>6</v>
      </c>
      <c r="G3" s="6" t="s">
        <v>7</v>
      </c>
      <c r="H3" s="29" t="s">
        <v>8</v>
      </c>
    </row>
    <row r="4" spans="1:8" ht="15">
      <c r="A4" s="7"/>
      <c r="B4" s="8" t="s">
        <v>9</v>
      </c>
      <c r="C4" s="5"/>
      <c r="D4" s="9"/>
      <c r="E4" s="9"/>
      <c r="F4" s="9"/>
      <c r="G4" s="9"/>
      <c r="H4" s="30"/>
    </row>
    <row r="5" spans="1:8" ht="15">
      <c r="A5" s="2" t="s">
        <v>10</v>
      </c>
      <c r="B5" s="10">
        <v>65000</v>
      </c>
      <c r="C5" s="2"/>
      <c r="D5" s="9"/>
      <c r="E5" s="9"/>
      <c r="F5" s="9"/>
      <c r="G5" s="9"/>
      <c r="H5" s="30"/>
    </row>
    <row r="6" spans="1:8" ht="15">
      <c r="A6" s="2" t="s">
        <v>11</v>
      </c>
      <c r="B6" s="10">
        <v>20000</v>
      </c>
      <c r="C6" s="2"/>
      <c r="D6" s="9"/>
      <c r="E6" s="9"/>
      <c r="F6" s="9"/>
      <c r="G6" s="9"/>
      <c r="H6" s="30"/>
    </row>
    <row r="7" spans="1:8" ht="15">
      <c r="A7" s="2" t="s">
        <v>12</v>
      </c>
      <c r="B7" s="10">
        <v>7750</v>
      </c>
      <c r="C7" s="9">
        <v>15500</v>
      </c>
      <c r="D7" s="9">
        <v>15500</v>
      </c>
      <c r="E7" s="9">
        <v>15500</v>
      </c>
      <c r="F7" s="9">
        <v>15500</v>
      </c>
      <c r="G7" s="9">
        <v>15500</v>
      </c>
      <c r="H7" s="30">
        <v>1</v>
      </c>
    </row>
    <row r="8" spans="1:8" ht="15">
      <c r="A8" s="2" t="s">
        <v>13</v>
      </c>
      <c r="B8" s="2"/>
      <c r="C8" s="9">
        <v>1000</v>
      </c>
      <c r="D8" s="9">
        <v>1000</v>
      </c>
      <c r="E8" s="9"/>
      <c r="F8" s="9"/>
      <c r="G8" s="9"/>
      <c r="H8" s="30">
        <v>2</v>
      </c>
    </row>
    <row r="9" spans="1:8" ht="15">
      <c r="A9" s="2" t="s">
        <v>14</v>
      </c>
      <c r="B9" s="2"/>
      <c r="C9" s="9">
        <v>10000</v>
      </c>
      <c r="D9" s="9">
        <v>20000</v>
      </c>
      <c r="E9" s="9">
        <v>22000</v>
      </c>
      <c r="F9" s="9">
        <v>24200</v>
      </c>
      <c r="G9" s="9">
        <v>26620</v>
      </c>
      <c r="H9" s="30">
        <v>3</v>
      </c>
    </row>
    <row r="10" spans="1:8" ht="15">
      <c r="A10" s="2" t="s">
        <v>15</v>
      </c>
      <c r="B10" s="9">
        <v>3000</v>
      </c>
      <c r="C10" s="9"/>
      <c r="D10" s="9"/>
      <c r="E10" s="9"/>
      <c r="F10" s="9"/>
      <c r="G10" s="9"/>
      <c r="H10" s="30">
        <v>4</v>
      </c>
    </row>
    <row r="11" spans="1:8" ht="15">
      <c r="A11" s="2" t="s">
        <v>16</v>
      </c>
      <c r="C11" s="9">
        <v>10000</v>
      </c>
      <c r="D11" s="9">
        <v>15000</v>
      </c>
      <c r="E11" s="9">
        <f>D11*110%</f>
        <v>16500</v>
      </c>
      <c r="F11" s="9">
        <f>E11*105%</f>
        <v>17325</v>
      </c>
      <c r="G11" s="9">
        <f>F11*105%</f>
        <v>18191.25</v>
      </c>
      <c r="H11" s="30">
        <v>5</v>
      </c>
    </row>
    <row r="12" spans="1:8" ht="15">
      <c r="A12" s="2" t="s">
        <v>17</v>
      </c>
      <c r="B12" s="2"/>
      <c r="C12" s="9">
        <v>35000</v>
      </c>
      <c r="D12" s="9">
        <v>45000</v>
      </c>
      <c r="E12" s="9">
        <f>D12*110%</f>
        <v>49500.00000000001</v>
      </c>
      <c r="F12" s="9">
        <f>E12*110%</f>
        <v>54450.000000000015</v>
      </c>
      <c r="G12" s="9">
        <f>F12*110%</f>
        <v>59895.00000000002</v>
      </c>
      <c r="H12" s="30">
        <v>6</v>
      </c>
    </row>
    <row r="13" spans="1:8" ht="15">
      <c r="A13" s="7" t="s">
        <v>18</v>
      </c>
      <c r="B13" s="11"/>
      <c r="C13" s="12">
        <v>49580</v>
      </c>
      <c r="D13" s="9">
        <v>65030</v>
      </c>
      <c r="E13" s="9">
        <f>D13*105%</f>
        <v>68281.5</v>
      </c>
      <c r="F13" s="9">
        <f>E13*105%</f>
        <v>71695.575</v>
      </c>
      <c r="G13" s="9">
        <f>F13*105%</f>
        <v>75280.35375</v>
      </c>
      <c r="H13" s="30">
        <v>7</v>
      </c>
    </row>
    <row r="14" spans="1:8" ht="15">
      <c r="A14" s="13" t="s">
        <v>19</v>
      </c>
      <c r="B14" s="2"/>
      <c r="C14" s="9">
        <v>14425</v>
      </c>
      <c r="D14" s="9">
        <v>16690</v>
      </c>
      <c r="E14" s="9">
        <f>D14*110%</f>
        <v>18359</v>
      </c>
      <c r="F14" s="9">
        <f>E14*105%</f>
        <v>19276.95</v>
      </c>
      <c r="G14" s="9">
        <f>F14*105%</f>
        <v>20240.7975</v>
      </c>
      <c r="H14" s="30">
        <v>8</v>
      </c>
    </row>
    <row r="15" spans="1:8" ht="15">
      <c r="A15" s="7" t="s">
        <v>20</v>
      </c>
      <c r="B15" s="11"/>
      <c r="C15" s="9">
        <v>15050</v>
      </c>
      <c r="D15" s="9">
        <v>28997</v>
      </c>
      <c r="E15" s="9">
        <f>D15*110%</f>
        <v>31896.700000000004</v>
      </c>
      <c r="F15" s="9">
        <f>E15*110%</f>
        <v>35086.37000000001</v>
      </c>
      <c r="G15" s="9">
        <f>F15*110%</f>
        <v>38595.00700000001</v>
      </c>
      <c r="H15" s="30">
        <v>9</v>
      </c>
    </row>
    <row r="16" spans="1:8" ht="15">
      <c r="A16" s="7" t="s">
        <v>21</v>
      </c>
      <c r="B16" s="11"/>
      <c r="C16" s="9">
        <v>11520</v>
      </c>
      <c r="D16" s="9">
        <v>12240</v>
      </c>
      <c r="E16" s="9">
        <v>12240</v>
      </c>
      <c r="F16" s="9">
        <v>12960</v>
      </c>
      <c r="G16" s="9">
        <v>12960</v>
      </c>
      <c r="H16" s="30">
        <v>10</v>
      </c>
    </row>
    <row r="17" spans="1:8" ht="15">
      <c r="A17" s="7" t="s">
        <v>22</v>
      </c>
      <c r="B17" s="11"/>
      <c r="C17" s="9">
        <v>7600</v>
      </c>
      <c r="D17" s="9">
        <v>15000</v>
      </c>
      <c r="E17" s="9">
        <f>D17*110%</f>
        <v>16500</v>
      </c>
      <c r="F17" s="9">
        <f>E17*105%</f>
        <v>17325</v>
      </c>
      <c r="G17" s="9">
        <f>F17*105%</f>
        <v>18191.25</v>
      </c>
      <c r="H17" s="30">
        <v>11</v>
      </c>
    </row>
    <row r="18" spans="1:8" ht="15">
      <c r="A18" s="7" t="s">
        <v>23</v>
      </c>
      <c r="B18" s="11"/>
      <c r="C18" s="9">
        <v>2000</v>
      </c>
      <c r="D18" s="9">
        <f>C18*105%</f>
        <v>2100</v>
      </c>
      <c r="E18" s="9">
        <f>D18*105%</f>
        <v>2205</v>
      </c>
      <c r="F18" s="9">
        <f>E18*105%</f>
        <v>2315.25</v>
      </c>
      <c r="G18" s="9">
        <f>F18*105%</f>
        <v>2431.0125000000003</v>
      </c>
      <c r="H18" s="30">
        <v>12</v>
      </c>
    </row>
    <row r="19" spans="1:8" ht="15">
      <c r="A19" s="7" t="s">
        <v>24</v>
      </c>
      <c r="B19" s="11"/>
      <c r="C19" s="9">
        <v>2000</v>
      </c>
      <c r="D19" s="9">
        <v>10000</v>
      </c>
      <c r="E19" s="9">
        <f>D19*110%</f>
        <v>11000</v>
      </c>
      <c r="F19" s="9">
        <f>E19*110%</f>
        <v>12100.000000000002</v>
      </c>
      <c r="G19" s="9">
        <f>F19*110%</f>
        <v>13310.000000000004</v>
      </c>
      <c r="H19" s="30">
        <v>13</v>
      </c>
    </row>
    <row r="20" spans="1:8" ht="15">
      <c r="A20" s="7" t="s">
        <v>25</v>
      </c>
      <c r="B20" s="11"/>
      <c r="C20" s="9">
        <v>2238</v>
      </c>
      <c r="D20" s="9">
        <f>C20*104%</f>
        <v>2327.52</v>
      </c>
      <c r="E20" s="9">
        <f>D20*104%</f>
        <v>2420.6208</v>
      </c>
      <c r="F20" s="9">
        <f>E20*104%</f>
        <v>2517.4456320000004</v>
      </c>
      <c r="G20" s="9">
        <f>F20*104%</f>
        <v>2618.1434572800003</v>
      </c>
      <c r="H20" s="30">
        <v>14</v>
      </c>
    </row>
    <row r="21" spans="1:8" ht="15">
      <c r="A21" s="14" t="s">
        <v>26</v>
      </c>
      <c r="B21" s="15">
        <f>SUM(B5:B19)</f>
        <v>95750</v>
      </c>
      <c r="C21" s="16">
        <f>SUM(C5:C20)</f>
        <v>175913</v>
      </c>
      <c r="D21" s="16">
        <f>SUM(D5:D20)</f>
        <v>248884.52</v>
      </c>
      <c r="E21" s="16">
        <f>SUM(E5:E20)</f>
        <v>266402.8208</v>
      </c>
      <c r="F21" s="16">
        <f>SUM(F5:F20)</f>
        <v>284751.590632</v>
      </c>
      <c r="G21" s="16">
        <f>SUM(G5:G20)</f>
        <v>303832.81420728</v>
      </c>
      <c r="H21" s="30"/>
    </row>
    <row r="22" spans="3:8" ht="15">
      <c r="C22" s="9"/>
      <c r="D22" s="9"/>
      <c r="E22" s="9"/>
      <c r="F22" s="9"/>
      <c r="G22" s="9"/>
      <c r="H22" s="30"/>
    </row>
    <row r="23" spans="3:8" ht="15">
      <c r="C23" s="9"/>
      <c r="D23" s="9"/>
      <c r="E23" s="9"/>
      <c r="F23" s="9"/>
      <c r="G23" s="9"/>
      <c r="H23" s="30"/>
    </row>
    <row r="24" spans="1:8" ht="15.75">
      <c r="A24" s="3" t="s">
        <v>27</v>
      </c>
      <c r="B24" s="4"/>
      <c r="C24" s="9"/>
      <c r="D24" s="9"/>
      <c r="E24" s="9"/>
      <c r="F24" s="9"/>
      <c r="G24" s="9"/>
      <c r="H24" s="30"/>
    </row>
    <row r="25" spans="1:8" ht="15">
      <c r="A25" s="7" t="s">
        <v>28</v>
      </c>
      <c r="B25" s="7"/>
      <c r="C25" s="9"/>
      <c r="D25" s="9"/>
      <c r="E25" s="9"/>
      <c r="F25" s="9"/>
      <c r="G25" s="9"/>
      <c r="H25" s="30"/>
    </row>
    <row r="26" spans="1:8" ht="15">
      <c r="A26" s="7" t="s">
        <v>29</v>
      </c>
      <c r="B26" s="11">
        <v>19250</v>
      </c>
      <c r="C26" s="9">
        <v>35000</v>
      </c>
      <c r="D26" s="9">
        <f aca="true" t="shared" si="0" ref="D26:G29">C26*102%</f>
        <v>35700</v>
      </c>
      <c r="E26" s="9">
        <f t="shared" si="0"/>
        <v>36414</v>
      </c>
      <c r="F26" s="9">
        <f t="shared" si="0"/>
        <v>37142.28</v>
      </c>
      <c r="G26" s="9">
        <f t="shared" si="0"/>
        <v>37885.1256</v>
      </c>
      <c r="H26" s="30">
        <v>15</v>
      </c>
    </row>
    <row r="27" spans="1:8" ht="15">
      <c r="A27" s="7" t="s">
        <v>30</v>
      </c>
      <c r="B27" s="11">
        <v>6250</v>
      </c>
      <c r="C27" s="9">
        <v>20000</v>
      </c>
      <c r="D27" s="9">
        <f t="shared" si="0"/>
        <v>20400</v>
      </c>
      <c r="E27" s="9">
        <f t="shared" si="0"/>
        <v>20808</v>
      </c>
      <c r="F27" s="9">
        <f t="shared" si="0"/>
        <v>21224.16</v>
      </c>
      <c r="G27" s="9">
        <f t="shared" si="0"/>
        <v>21648.6432</v>
      </c>
      <c r="H27" s="30">
        <v>16</v>
      </c>
    </row>
    <row r="28" spans="1:8" ht="15">
      <c r="A28" s="7" t="s">
        <v>31</v>
      </c>
      <c r="B28" s="11">
        <v>3700</v>
      </c>
      <c r="C28" s="9">
        <v>22000</v>
      </c>
      <c r="D28" s="9">
        <f t="shared" si="0"/>
        <v>22440</v>
      </c>
      <c r="E28" s="9">
        <f t="shared" si="0"/>
        <v>22888.8</v>
      </c>
      <c r="F28" s="9">
        <f t="shared" si="0"/>
        <v>23346.576</v>
      </c>
      <c r="G28" s="9">
        <f t="shared" si="0"/>
        <v>23813.507520000003</v>
      </c>
      <c r="H28" s="30">
        <v>17</v>
      </c>
    </row>
    <row r="29" spans="1:8" ht="15">
      <c r="A29" s="7" t="s">
        <v>32</v>
      </c>
      <c r="B29" s="11">
        <v>1800</v>
      </c>
      <c r="C29" s="9">
        <v>10800</v>
      </c>
      <c r="D29" s="9">
        <f t="shared" si="0"/>
        <v>11016</v>
      </c>
      <c r="E29" s="9">
        <f t="shared" si="0"/>
        <v>11236.32</v>
      </c>
      <c r="F29" s="9">
        <f t="shared" si="0"/>
        <v>11461.0464</v>
      </c>
      <c r="G29" s="9">
        <f t="shared" si="0"/>
        <v>11690.267328</v>
      </c>
      <c r="H29" s="30">
        <v>18</v>
      </c>
    </row>
    <row r="30" spans="1:8" ht="15">
      <c r="A30" s="7" t="s">
        <v>33</v>
      </c>
      <c r="B30" s="17"/>
      <c r="C30" s="9">
        <v>12892</v>
      </c>
      <c r="D30" s="9">
        <v>15670</v>
      </c>
      <c r="E30" s="9">
        <f>D30*102%</f>
        <v>15983.4</v>
      </c>
      <c r="F30" s="9">
        <f>E30*102%</f>
        <v>16303.068</v>
      </c>
      <c r="G30" s="9">
        <f>F30*102%</f>
        <v>16629.12936</v>
      </c>
      <c r="H30" s="30">
        <v>19</v>
      </c>
    </row>
    <row r="31" spans="1:8" ht="15">
      <c r="A31" s="7" t="s">
        <v>34</v>
      </c>
      <c r="B31" s="17"/>
      <c r="C31" s="9">
        <v>3000</v>
      </c>
      <c r="D31" s="9">
        <f aca="true" t="shared" si="1" ref="D31:G34">C31*102%</f>
        <v>3060</v>
      </c>
      <c r="E31" s="9">
        <f t="shared" si="1"/>
        <v>3121.2000000000003</v>
      </c>
      <c r="F31" s="9">
        <f t="shared" si="1"/>
        <v>3183.6240000000003</v>
      </c>
      <c r="G31" s="9">
        <f t="shared" si="1"/>
        <v>3247.2964800000004</v>
      </c>
      <c r="H31" s="30">
        <v>20</v>
      </c>
    </row>
    <row r="32" spans="1:8" ht="15">
      <c r="A32" s="7" t="s">
        <v>35</v>
      </c>
      <c r="B32" s="11">
        <f>(B26+B27+B29+B28)*13.8%</f>
        <v>4278</v>
      </c>
      <c r="C32" s="9">
        <f>(C26+C27+C28+C29+C30)*13.8%</f>
        <v>13895.496000000001</v>
      </c>
      <c r="D32" s="9">
        <f t="shared" si="1"/>
        <v>14173.405920000001</v>
      </c>
      <c r="E32" s="9">
        <f t="shared" si="1"/>
        <v>14456.874038400001</v>
      </c>
      <c r="F32" s="9">
        <f t="shared" si="1"/>
        <v>14746.011519168002</v>
      </c>
      <c r="G32" s="9">
        <f t="shared" si="1"/>
        <v>15040.931749551362</v>
      </c>
      <c r="H32" s="30"/>
    </row>
    <row r="33" spans="1:8" ht="15">
      <c r="A33" s="7" t="s">
        <v>36</v>
      </c>
      <c r="B33" s="11">
        <v>0</v>
      </c>
      <c r="C33" s="9">
        <f>(C26+C27+C28+C29)*5%</f>
        <v>4390</v>
      </c>
      <c r="D33" s="9">
        <f t="shared" si="1"/>
        <v>4477.8</v>
      </c>
      <c r="E33" s="9">
        <f t="shared" si="1"/>
        <v>4567.356000000001</v>
      </c>
      <c r="F33" s="9">
        <f t="shared" si="1"/>
        <v>4658.703120000001</v>
      </c>
      <c r="G33" s="9">
        <f t="shared" si="1"/>
        <v>4751.877182400001</v>
      </c>
      <c r="H33" s="30"/>
    </row>
    <row r="34" spans="1:8" ht="15">
      <c r="A34" s="7" t="s">
        <v>37</v>
      </c>
      <c r="B34" s="17"/>
      <c r="C34" s="9">
        <v>4500</v>
      </c>
      <c r="D34" s="9">
        <f t="shared" si="1"/>
        <v>4590</v>
      </c>
      <c r="E34" s="9">
        <f t="shared" si="1"/>
        <v>4681.8</v>
      </c>
      <c r="F34" s="9">
        <f t="shared" si="1"/>
        <v>4775.436000000001</v>
      </c>
      <c r="G34" s="9">
        <f t="shared" si="1"/>
        <v>4870.94472</v>
      </c>
      <c r="H34" s="30">
        <v>21</v>
      </c>
    </row>
    <row r="35" spans="1:8" ht="15">
      <c r="A35" s="7" t="s">
        <v>38</v>
      </c>
      <c r="B35" s="18">
        <v>2880</v>
      </c>
      <c r="C35" s="9"/>
      <c r="D35" s="9"/>
      <c r="E35" s="9"/>
      <c r="F35" s="9"/>
      <c r="G35" s="9"/>
      <c r="H35" s="30"/>
    </row>
    <row r="36" spans="1:8" ht="15">
      <c r="A36" s="7" t="s">
        <v>39</v>
      </c>
      <c r="B36" s="18">
        <v>3040</v>
      </c>
      <c r="C36" s="9"/>
      <c r="D36" s="9"/>
      <c r="E36" s="9"/>
      <c r="F36" s="9"/>
      <c r="G36" s="9"/>
      <c r="H36" s="30"/>
    </row>
    <row r="37" spans="1:8" ht="15">
      <c r="A37" s="14" t="s">
        <v>40</v>
      </c>
      <c r="B37" s="15">
        <f>SUM(B26:B36)</f>
        <v>41198</v>
      </c>
      <c r="C37" s="16">
        <f>SUM(C26:C36)</f>
        <v>126477.496</v>
      </c>
      <c r="D37" s="16">
        <f>SUM(D26:D36)</f>
        <v>131527.20592</v>
      </c>
      <c r="E37" s="16">
        <f>SUM(E26:E36)</f>
        <v>134157.75003839997</v>
      </c>
      <c r="F37" s="16">
        <f>SUM(F26:F35)</f>
        <v>136840.90503916796</v>
      </c>
      <c r="G37" s="16">
        <f>SUM(G26:G36)</f>
        <v>139577.72313995138</v>
      </c>
      <c r="H37" s="30"/>
    </row>
    <row r="38" spans="3:8" ht="15">
      <c r="C38" s="2"/>
      <c r="H38" s="30"/>
    </row>
    <row r="39" spans="1:8" ht="15">
      <c r="A39" s="19" t="s">
        <v>41</v>
      </c>
      <c r="B39" s="15"/>
      <c r="C39" s="9"/>
      <c r="D39" s="9"/>
      <c r="E39" s="9"/>
      <c r="F39" s="9"/>
      <c r="G39" s="9"/>
      <c r="H39" s="30"/>
    </row>
    <row r="40" spans="1:8" ht="15">
      <c r="A40" s="13" t="s">
        <v>42</v>
      </c>
      <c r="B40" s="20">
        <v>252</v>
      </c>
      <c r="C40" s="9">
        <v>400</v>
      </c>
      <c r="D40" s="9">
        <f>C40*104%</f>
        <v>416</v>
      </c>
      <c r="E40" s="9">
        <f>D40*104%</f>
        <v>432.64</v>
      </c>
      <c r="F40" s="9">
        <f>E40*104%</f>
        <v>449.9456</v>
      </c>
      <c r="G40" s="9">
        <f>F40*104%</f>
        <v>467.94342400000005</v>
      </c>
      <c r="H40" s="30"/>
    </row>
    <row r="41" spans="1:8" ht="15">
      <c r="A41" s="7" t="s">
        <v>43</v>
      </c>
      <c r="B41" s="18"/>
      <c r="C41" s="9">
        <v>1000</v>
      </c>
      <c r="D41" s="9">
        <f>C40:C59*104%</f>
        <v>1040</v>
      </c>
      <c r="E41" s="9">
        <f aca="true" t="shared" si="2" ref="E41:G50">D41*104%</f>
        <v>1081.6000000000001</v>
      </c>
      <c r="F41" s="9">
        <f t="shared" si="2"/>
        <v>1124.8640000000003</v>
      </c>
      <c r="G41" s="9">
        <f t="shared" si="2"/>
        <v>1169.8585600000004</v>
      </c>
      <c r="H41" s="30">
        <v>22</v>
      </c>
    </row>
    <row r="42" spans="1:8" ht="15">
      <c r="A42" s="7" t="s">
        <v>44</v>
      </c>
      <c r="B42" s="18">
        <v>1600</v>
      </c>
      <c r="C42" s="9">
        <v>2000</v>
      </c>
      <c r="D42" s="9">
        <f aca="true" t="shared" si="3" ref="D42:D50">C42*104%</f>
        <v>2080</v>
      </c>
      <c r="E42" s="9">
        <f t="shared" si="2"/>
        <v>2163.2000000000003</v>
      </c>
      <c r="F42" s="9">
        <f t="shared" si="2"/>
        <v>2249.7280000000005</v>
      </c>
      <c r="G42" s="9">
        <f t="shared" si="2"/>
        <v>2339.7171200000007</v>
      </c>
      <c r="H42" s="30"/>
    </row>
    <row r="43" spans="1:8" ht="15">
      <c r="A43" s="7" t="s">
        <v>45</v>
      </c>
      <c r="B43" s="18">
        <v>720</v>
      </c>
      <c r="C43" s="9">
        <v>5000</v>
      </c>
      <c r="D43" s="9">
        <f t="shared" si="3"/>
        <v>5200</v>
      </c>
      <c r="E43" s="9">
        <f t="shared" si="2"/>
        <v>5408</v>
      </c>
      <c r="F43" s="9">
        <f t="shared" si="2"/>
        <v>5624.320000000001</v>
      </c>
      <c r="G43" s="9">
        <f t="shared" si="2"/>
        <v>5849.292800000001</v>
      </c>
      <c r="H43" s="30"/>
    </row>
    <row r="44" spans="1:8" ht="15">
      <c r="A44" s="7" t="s">
        <v>46</v>
      </c>
      <c r="B44" s="18">
        <v>2000</v>
      </c>
      <c r="C44" s="9">
        <v>2000</v>
      </c>
      <c r="D44" s="9">
        <f t="shared" si="3"/>
        <v>2080</v>
      </c>
      <c r="E44" s="9">
        <f t="shared" si="2"/>
        <v>2163.2000000000003</v>
      </c>
      <c r="F44" s="9">
        <f t="shared" si="2"/>
        <v>2249.7280000000005</v>
      </c>
      <c r="G44" s="9">
        <f t="shared" si="2"/>
        <v>2339.7171200000007</v>
      </c>
      <c r="H44" s="30"/>
    </row>
    <row r="45" spans="1:8" ht="15">
      <c r="A45" s="7" t="s">
        <v>47</v>
      </c>
      <c r="B45" s="18"/>
      <c r="C45" s="9">
        <v>500</v>
      </c>
      <c r="D45" s="9">
        <f t="shared" si="3"/>
        <v>520</v>
      </c>
      <c r="E45" s="9">
        <f t="shared" si="2"/>
        <v>540.8000000000001</v>
      </c>
      <c r="F45" s="9">
        <f t="shared" si="2"/>
        <v>562.4320000000001</v>
      </c>
      <c r="G45" s="9">
        <f t="shared" si="2"/>
        <v>584.9292800000002</v>
      </c>
      <c r="H45" s="30"/>
    </row>
    <row r="46" spans="1:8" ht="15">
      <c r="A46" s="7" t="s">
        <v>48</v>
      </c>
      <c r="B46" s="18"/>
      <c r="C46" s="9">
        <v>1000</v>
      </c>
      <c r="D46" s="9">
        <f t="shared" si="3"/>
        <v>1040</v>
      </c>
      <c r="E46" s="9">
        <f t="shared" si="2"/>
        <v>1081.6000000000001</v>
      </c>
      <c r="F46" s="9">
        <f t="shared" si="2"/>
        <v>1124.8640000000003</v>
      </c>
      <c r="G46" s="9">
        <f t="shared" si="2"/>
        <v>1169.8585600000004</v>
      </c>
      <c r="H46" s="30"/>
    </row>
    <row r="47" spans="1:8" ht="15">
      <c r="A47" s="7" t="s">
        <v>49</v>
      </c>
      <c r="B47" s="18"/>
      <c r="C47" s="9">
        <v>640</v>
      </c>
      <c r="D47" s="9">
        <f t="shared" si="3"/>
        <v>665.6</v>
      </c>
      <c r="E47" s="9">
        <f t="shared" si="2"/>
        <v>692.224</v>
      </c>
      <c r="F47" s="9">
        <f t="shared" si="2"/>
        <v>719.9129600000001</v>
      </c>
      <c r="G47" s="9">
        <f t="shared" si="2"/>
        <v>748.7094784000002</v>
      </c>
      <c r="H47" s="30"/>
    </row>
    <row r="48" spans="1:8" ht="15">
      <c r="A48" s="7" t="s">
        <v>50</v>
      </c>
      <c r="B48" s="18">
        <v>550</v>
      </c>
      <c r="C48" s="9">
        <v>2000</v>
      </c>
      <c r="D48" s="9">
        <f t="shared" si="3"/>
        <v>2080</v>
      </c>
      <c r="E48" s="9">
        <f t="shared" si="2"/>
        <v>2163.2000000000003</v>
      </c>
      <c r="F48" s="9">
        <f t="shared" si="2"/>
        <v>2249.7280000000005</v>
      </c>
      <c r="G48" s="9">
        <f t="shared" si="2"/>
        <v>2339.7171200000007</v>
      </c>
      <c r="H48" s="30"/>
    </row>
    <row r="49" spans="1:8" ht="15">
      <c r="A49" s="7" t="s">
        <v>51</v>
      </c>
      <c r="B49" s="18"/>
      <c r="C49" s="9">
        <v>2000</v>
      </c>
      <c r="D49" s="9">
        <f t="shared" si="3"/>
        <v>2080</v>
      </c>
      <c r="E49" s="9">
        <f t="shared" si="2"/>
        <v>2163.2000000000003</v>
      </c>
      <c r="F49" s="9">
        <f t="shared" si="2"/>
        <v>2249.7280000000005</v>
      </c>
      <c r="G49" s="9">
        <f t="shared" si="2"/>
        <v>2339.7171200000007</v>
      </c>
      <c r="H49" s="30"/>
    </row>
    <row r="50" spans="1:8" ht="15">
      <c r="A50" s="7" t="s">
        <v>52</v>
      </c>
      <c r="B50" s="18"/>
      <c r="C50" s="9">
        <v>2000</v>
      </c>
      <c r="D50" s="9">
        <f t="shared" si="3"/>
        <v>2080</v>
      </c>
      <c r="E50" s="9">
        <f t="shared" si="2"/>
        <v>2163.2000000000003</v>
      </c>
      <c r="F50" s="9">
        <f t="shared" si="2"/>
        <v>2249.7280000000005</v>
      </c>
      <c r="G50" s="9">
        <f t="shared" si="2"/>
        <v>2339.7171200000007</v>
      </c>
      <c r="H50" s="30">
        <v>23</v>
      </c>
    </row>
    <row r="51" spans="1:8" ht="15">
      <c r="A51" s="7" t="s">
        <v>53</v>
      </c>
      <c r="B51" s="18"/>
      <c r="C51" s="9"/>
      <c r="D51" s="9"/>
      <c r="E51" s="9"/>
      <c r="F51" s="9"/>
      <c r="G51" s="9"/>
      <c r="H51" s="30"/>
    </row>
    <row r="52" spans="1:8" ht="15">
      <c r="A52" s="7" t="s">
        <v>54</v>
      </c>
      <c r="B52" s="18"/>
      <c r="C52" s="9">
        <v>1750</v>
      </c>
      <c r="D52" s="9">
        <f aca="true" t="shared" si="4" ref="D52:G54">C52*104%</f>
        <v>1820</v>
      </c>
      <c r="E52" s="9">
        <f t="shared" si="4"/>
        <v>1892.8</v>
      </c>
      <c r="F52" s="9">
        <f t="shared" si="4"/>
        <v>1968.512</v>
      </c>
      <c r="G52" s="9">
        <f t="shared" si="4"/>
        <v>2047.25248</v>
      </c>
      <c r="H52" s="30"/>
    </row>
    <row r="53" spans="1:8" ht="15">
      <c r="A53" s="7" t="s">
        <v>55</v>
      </c>
      <c r="B53" s="18"/>
      <c r="C53" s="9">
        <v>500</v>
      </c>
      <c r="D53" s="9">
        <f t="shared" si="4"/>
        <v>520</v>
      </c>
      <c r="E53" s="9">
        <f t="shared" si="4"/>
        <v>540.8000000000001</v>
      </c>
      <c r="F53" s="9">
        <f t="shared" si="4"/>
        <v>562.4320000000001</v>
      </c>
      <c r="G53" s="9">
        <f t="shared" si="4"/>
        <v>584.9292800000002</v>
      </c>
      <c r="H53" s="30"/>
    </row>
    <row r="54" spans="1:8" ht="15">
      <c r="A54" s="7" t="s">
        <v>56</v>
      </c>
      <c r="B54" s="18">
        <v>1000</v>
      </c>
      <c r="C54" s="9">
        <v>1750</v>
      </c>
      <c r="D54" s="9">
        <f t="shared" si="4"/>
        <v>1820</v>
      </c>
      <c r="E54" s="9">
        <f t="shared" si="4"/>
        <v>1892.8</v>
      </c>
      <c r="F54" s="9">
        <f t="shared" si="4"/>
        <v>1968.512</v>
      </c>
      <c r="G54" s="9">
        <f t="shared" si="4"/>
        <v>2047.25248</v>
      </c>
      <c r="H54" s="30"/>
    </row>
    <row r="55" spans="1:8" ht="15">
      <c r="A55" s="7" t="s">
        <v>57</v>
      </c>
      <c r="B55" s="18"/>
      <c r="C55" s="9">
        <v>4000</v>
      </c>
      <c r="D55" s="9">
        <v>4000</v>
      </c>
      <c r="E55" s="9">
        <v>4000</v>
      </c>
      <c r="F55" s="9">
        <v>4000</v>
      </c>
      <c r="G55" s="9">
        <v>4000</v>
      </c>
      <c r="H55" s="30"/>
    </row>
    <row r="56" spans="1:8" ht="15">
      <c r="A56" s="7" t="s">
        <v>58</v>
      </c>
      <c r="B56" s="18"/>
      <c r="C56" s="9">
        <v>20190</v>
      </c>
      <c r="D56" s="9">
        <v>20190</v>
      </c>
      <c r="E56" s="9">
        <v>20190</v>
      </c>
      <c r="F56" s="9">
        <v>20190</v>
      </c>
      <c r="G56" s="9">
        <v>20190</v>
      </c>
      <c r="H56" s="30">
        <v>24</v>
      </c>
    </row>
    <row r="57" spans="1:8" ht="15">
      <c r="A57" s="7" t="s">
        <v>59</v>
      </c>
      <c r="B57" s="11">
        <v>410</v>
      </c>
      <c r="C57" s="9">
        <v>7947</v>
      </c>
      <c r="D57" s="9">
        <v>8910</v>
      </c>
      <c r="E57" s="9">
        <f aca="true" t="shared" si="5" ref="E57:G58">D57*104%</f>
        <v>9266.4</v>
      </c>
      <c r="F57" s="9">
        <f t="shared" si="5"/>
        <v>9637.056</v>
      </c>
      <c r="G57" s="9">
        <f t="shared" si="5"/>
        <v>10022.538240000002</v>
      </c>
      <c r="H57" s="30">
        <v>25</v>
      </c>
    </row>
    <row r="58" spans="1:8" ht="15">
      <c r="A58" s="13" t="s">
        <v>60</v>
      </c>
      <c r="B58" s="21">
        <v>4500</v>
      </c>
      <c r="C58" s="9">
        <v>6465</v>
      </c>
      <c r="D58" s="9">
        <v>7892</v>
      </c>
      <c r="E58" s="9">
        <f t="shared" si="5"/>
        <v>8207.68</v>
      </c>
      <c r="F58" s="9">
        <f t="shared" si="5"/>
        <v>8535.987200000001</v>
      </c>
      <c r="G58" s="9">
        <f t="shared" si="5"/>
        <v>8877.426688000001</v>
      </c>
      <c r="H58" s="30">
        <v>26</v>
      </c>
    </row>
    <row r="59" spans="1:8" ht="15">
      <c r="A59" s="7" t="s">
        <v>61</v>
      </c>
      <c r="B59" s="11"/>
      <c r="C59" s="9">
        <v>9000</v>
      </c>
      <c r="D59" s="9">
        <v>18000</v>
      </c>
      <c r="E59" s="9">
        <v>19800</v>
      </c>
      <c r="F59" s="9">
        <v>21780</v>
      </c>
      <c r="G59" s="9">
        <v>23958</v>
      </c>
      <c r="H59" s="30">
        <v>27</v>
      </c>
    </row>
    <row r="60" spans="1:8" ht="15">
      <c r="A60" s="13" t="s">
        <v>62</v>
      </c>
      <c r="B60" s="21">
        <v>18000</v>
      </c>
      <c r="C60" s="9"/>
      <c r="D60" s="9"/>
      <c r="E60" s="9"/>
      <c r="F60" s="9"/>
      <c r="G60" s="9"/>
      <c r="H60" s="30"/>
    </row>
    <row r="61" spans="1:8" ht="15">
      <c r="A61" s="13" t="s">
        <v>118</v>
      </c>
      <c r="B61" s="21">
        <v>1000</v>
      </c>
      <c r="C61" s="9">
        <v>1000</v>
      </c>
      <c r="D61" s="9">
        <f>C61*104%</f>
        <v>1040</v>
      </c>
      <c r="E61" s="9">
        <f>D61*104%</f>
        <v>1081.6000000000001</v>
      </c>
      <c r="F61" s="9">
        <f>E61*104%</f>
        <v>1124.8640000000003</v>
      </c>
      <c r="G61" s="9">
        <f>F61*104%</f>
        <v>1169.8585600000004</v>
      </c>
      <c r="H61" s="30"/>
    </row>
    <row r="62" spans="1:8" ht="15">
      <c r="A62" s="7" t="s">
        <v>63</v>
      </c>
      <c r="B62" s="11">
        <v>4000</v>
      </c>
      <c r="C62" s="9">
        <v>1000</v>
      </c>
      <c r="D62" s="9"/>
      <c r="E62" s="9"/>
      <c r="F62" s="9"/>
      <c r="G62" s="9"/>
      <c r="H62" s="30"/>
    </row>
    <row r="63" spans="1:8" ht="15">
      <c r="A63" s="7" t="s">
        <v>64</v>
      </c>
      <c r="B63" s="11">
        <v>4500</v>
      </c>
      <c r="C63" s="9"/>
      <c r="D63" s="9"/>
      <c r="E63" s="9"/>
      <c r="F63" s="9"/>
      <c r="G63" s="9"/>
      <c r="H63" s="30"/>
    </row>
    <row r="64" spans="1:8" ht="15">
      <c r="A64" s="14" t="s">
        <v>65</v>
      </c>
      <c r="B64" s="15">
        <f>SUM(B40:B63)</f>
        <v>38532</v>
      </c>
      <c r="C64" s="16">
        <f>SUM(C40:C62)</f>
        <v>72142</v>
      </c>
      <c r="D64" s="16">
        <f>SUM(D40:D62)</f>
        <v>83473.6</v>
      </c>
      <c r="E64" s="16">
        <f>SUM(E40:E62)</f>
        <v>86924.944</v>
      </c>
      <c r="F64" s="16">
        <f>SUM(F40:F62)</f>
        <v>90622.34176000001</v>
      </c>
      <c r="G64" s="16">
        <f>SUM(G40:G62)</f>
        <v>94586.4354304</v>
      </c>
      <c r="H64" s="30"/>
    </row>
    <row r="65" spans="3:8" ht="15">
      <c r="C65" s="9"/>
      <c r="D65" s="9"/>
      <c r="E65" s="9"/>
      <c r="F65" s="9"/>
      <c r="G65" s="9"/>
      <c r="H65" s="30"/>
    </row>
    <row r="66" spans="1:8" ht="15">
      <c r="A66" s="2" t="s">
        <v>66</v>
      </c>
      <c r="B66" s="2"/>
      <c r="C66" s="9"/>
      <c r="D66" s="9"/>
      <c r="E66" s="9"/>
      <c r="F66" s="9"/>
      <c r="G66" s="9"/>
      <c r="H66" s="30"/>
    </row>
    <row r="67" spans="1:8" ht="15">
      <c r="A67" s="7" t="s">
        <v>67</v>
      </c>
      <c r="B67" s="11"/>
      <c r="C67" s="9"/>
      <c r="D67" s="9"/>
      <c r="E67" s="9"/>
      <c r="F67" s="9"/>
      <c r="G67" s="9"/>
      <c r="H67" s="30"/>
    </row>
    <row r="68" spans="1:8" ht="15">
      <c r="A68" s="7" t="s">
        <v>68</v>
      </c>
      <c r="B68" s="11"/>
      <c r="C68" s="9">
        <v>4500</v>
      </c>
      <c r="D68" s="9">
        <f aca="true" t="shared" si="6" ref="D68:G71">C68*104%</f>
        <v>4680</v>
      </c>
      <c r="E68" s="9">
        <f t="shared" si="6"/>
        <v>4867.2</v>
      </c>
      <c r="F68" s="9">
        <f t="shared" si="6"/>
        <v>5061.888</v>
      </c>
      <c r="G68" s="9">
        <f t="shared" si="6"/>
        <v>5264.36352</v>
      </c>
      <c r="H68" s="30">
        <v>28</v>
      </c>
    </row>
    <row r="69" spans="1:8" ht="15">
      <c r="A69" s="7" t="s">
        <v>69</v>
      </c>
      <c r="B69" s="11"/>
      <c r="C69" s="9">
        <v>2356</v>
      </c>
      <c r="D69" s="9">
        <f t="shared" si="6"/>
        <v>2450.2400000000002</v>
      </c>
      <c r="E69" s="9">
        <f t="shared" si="6"/>
        <v>2548.2496000000006</v>
      </c>
      <c r="F69" s="9">
        <f t="shared" si="6"/>
        <v>2650.179584000001</v>
      </c>
      <c r="G69" s="9">
        <f t="shared" si="6"/>
        <v>2756.186767360001</v>
      </c>
      <c r="H69" s="30">
        <v>29</v>
      </c>
    </row>
    <row r="70" spans="1:8" ht="15">
      <c r="A70" s="7" t="s">
        <v>70</v>
      </c>
      <c r="B70" s="11"/>
      <c r="C70" s="9">
        <v>6000</v>
      </c>
      <c r="D70" s="9">
        <f t="shared" si="6"/>
        <v>6240</v>
      </c>
      <c r="E70" s="9">
        <f t="shared" si="6"/>
        <v>6489.6</v>
      </c>
      <c r="F70" s="9">
        <f t="shared" si="6"/>
        <v>6749.184</v>
      </c>
      <c r="G70" s="9">
        <f t="shared" si="6"/>
        <v>7019.151360000001</v>
      </c>
      <c r="H70" s="30">
        <v>30</v>
      </c>
    </row>
    <row r="71" spans="1:8" ht="15">
      <c r="A71" s="13" t="s">
        <v>71</v>
      </c>
      <c r="C71" s="9">
        <v>22753</v>
      </c>
      <c r="D71" s="9">
        <f t="shared" si="6"/>
        <v>23663.120000000003</v>
      </c>
      <c r="E71" s="9">
        <f t="shared" si="6"/>
        <v>24609.644800000002</v>
      </c>
      <c r="F71" s="9">
        <f t="shared" si="6"/>
        <v>25594.030592000003</v>
      </c>
      <c r="G71" s="9">
        <f t="shared" si="6"/>
        <v>26617.791815680004</v>
      </c>
      <c r="H71" s="30">
        <v>31</v>
      </c>
    </row>
    <row r="72" spans="1:8" ht="15">
      <c r="A72" s="22" t="s">
        <v>72</v>
      </c>
      <c r="B72" s="16">
        <f>SUM(B67:B71)</f>
        <v>0</v>
      </c>
      <c r="C72" s="16">
        <f>SUM(C68:C71)</f>
        <v>35609</v>
      </c>
      <c r="D72" s="16">
        <f>SUM(D68:D71)</f>
        <v>37033.36</v>
      </c>
      <c r="E72" s="16">
        <f>SUM(E68:E71)</f>
        <v>38514.6944</v>
      </c>
      <c r="F72" s="16">
        <f>E72*104%</f>
        <v>40055.282176</v>
      </c>
      <c r="G72" s="16">
        <f>F72*104%</f>
        <v>41657.49346304</v>
      </c>
      <c r="H72" s="30"/>
    </row>
    <row r="73" spans="3:8" ht="15">
      <c r="C73" s="9"/>
      <c r="D73" s="9"/>
      <c r="E73" s="9"/>
      <c r="F73" s="9"/>
      <c r="G73" s="9"/>
      <c r="H73" s="30"/>
    </row>
    <row r="74" spans="1:8" ht="15">
      <c r="A74" s="14" t="s">
        <v>73</v>
      </c>
      <c r="B74" s="15">
        <f>B37+B64</f>
        <v>79730</v>
      </c>
      <c r="C74" s="16">
        <f>SUM(C37+C64+C72)</f>
        <v>234228.49599999998</v>
      </c>
      <c r="D74" s="16">
        <f>D37+D64+D72</f>
        <v>252034.16592</v>
      </c>
      <c r="E74" s="16">
        <f>E37+E64+E72</f>
        <v>259597.38843839997</v>
      </c>
      <c r="F74" s="16">
        <f>F37+F64+F72</f>
        <v>267518.52897516795</v>
      </c>
      <c r="G74" s="16">
        <f>G37+G64+G72</f>
        <v>275821.65203339135</v>
      </c>
      <c r="H74" s="30"/>
    </row>
    <row r="75" spans="1:8" ht="15">
      <c r="A75" s="2"/>
      <c r="B75" s="2"/>
      <c r="C75" s="9"/>
      <c r="D75" s="9"/>
      <c r="E75" s="9"/>
      <c r="F75" s="9"/>
      <c r="G75" s="9"/>
      <c r="H75" s="30"/>
    </row>
    <row r="76" spans="1:8" ht="15.75">
      <c r="A76" s="23" t="s">
        <v>74</v>
      </c>
      <c r="B76" s="24">
        <f>B21-B74</f>
        <v>16020</v>
      </c>
      <c r="C76" s="25">
        <f>C21-C74</f>
        <v>-58315.495999999985</v>
      </c>
      <c r="D76" s="25">
        <f>D21-D74</f>
        <v>-3149.64592000001</v>
      </c>
      <c r="E76" s="26">
        <f>E21-E74</f>
        <v>6805.432361600018</v>
      </c>
      <c r="F76" s="26">
        <f>F21-F74</f>
        <v>17233.061656832055</v>
      </c>
      <c r="G76" s="26">
        <f>G21-G74</f>
        <v>28011.162173888646</v>
      </c>
      <c r="H76" s="30"/>
    </row>
    <row r="77" spans="1:8" ht="15.75">
      <c r="A77" s="27" t="s">
        <v>75</v>
      </c>
      <c r="B77" s="11"/>
      <c r="C77" s="16">
        <f>B76</f>
        <v>16020</v>
      </c>
      <c r="D77" s="25">
        <f>C78</f>
        <v>-42295.495999999985</v>
      </c>
      <c r="E77" s="25">
        <f>D78</f>
        <v>-45445.141919999995</v>
      </c>
      <c r="F77" s="25">
        <f>E78</f>
        <v>-38639.709558399976</v>
      </c>
      <c r="G77" s="25">
        <f>F78</f>
        <v>-21406.64790156792</v>
      </c>
      <c r="H77" s="30"/>
    </row>
    <row r="78" spans="1:8" ht="15.75">
      <c r="A78" s="27" t="s">
        <v>76</v>
      </c>
      <c r="C78" s="25">
        <f>SUM(C76:C77)</f>
        <v>-42295.495999999985</v>
      </c>
      <c r="D78" s="25">
        <f>SUM(D76:D77)</f>
        <v>-45445.141919999995</v>
      </c>
      <c r="E78" s="25">
        <f>SUM(E76:E77)</f>
        <v>-38639.709558399976</v>
      </c>
      <c r="F78" s="25">
        <f>SUM(F76:F77)</f>
        <v>-21406.64790156792</v>
      </c>
      <c r="G78" s="26">
        <f>SUM(G76:G77)</f>
        <v>6604.514272320725</v>
      </c>
      <c r="H78" s="3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33"/>
  <sheetViews>
    <sheetView tabSelected="1" zoomScalePageLayoutView="0" workbookViewId="0" topLeftCell="A1">
      <selection activeCell="D74" sqref="D74"/>
    </sheetView>
  </sheetViews>
  <sheetFormatPr defaultColWidth="9.140625" defaultRowHeight="15"/>
  <cols>
    <col min="1" max="1" width="3.421875" style="0" customWidth="1"/>
    <col min="2" max="2" width="104.421875" style="0" customWidth="1"/>
  </cols>
  <sheetData>
    <row r="1" spans="1:3" ht="15">
      <c r="A1" s="1" t="s">
        <v>77</v>
      </c>
      <c r="C1" s="2"/>
    </row>
    <row r="2" ht="15">
      <c r="B2" s="1" t="s">
        <v>79</v>
      </c>
    </row>
    <row r="3" spans="1:2" ht="15">
      <c r="A3">
        <v>1</v>
      </c>
      <c r="B3" t="s">
        <v>86</v>
      </c>
    </row>
    <row r="4" spans="1:2" ht="15">
      <c r="A4">
        <v>2</v>
      </c>
      <c r="B4" t="s">
        <v>117</v>
      </c>
    </row>
    <row r="5" spans="1:2" ht="15">
      <c r="A5">
        <v>3</v>
      </c>
      <c r="B5" t="s">
        <v>78</v>
      </c>
    </row>
    <row r="6" spans="1:2" ht="15">
      <c r="A6">
        <v>4</v>
      </c>
      <c r="B6" t="s">
        <v>119</v>
      </c>
    </row>
    <row r="7" spans="1:2" ht="15">
      <c r="A7">
        <v>5</v>
      </c>
      <c r="B7" t="s">
        <v>113</v>
      </c>
    </row>
    <row r="8" spans="1:2" ht="15">
      <c r="A8">
        <v>6</v>
      </c>
      <c r="B8" t="s">
        <v>120</v>
      </c>
    </row>
    <row r="9" spans="1:2" ht="15">
      <c r="A9">
        <v>7</v>
      </c>
      <c r="B9" t="s">
        <v>121</v>
      </c>
    </row>
    <row r="10" spans="1:2" ht="15">
      <c r="A10">
        <v>8</v>
      </c>
      <c r="B10" t="s">
        <v>123</v>
      </c>
    </row>
    <row r="11" spans="1:2" ht="15">
      <c r="A11">
        <v>9</v>
      </c>
      <c r="B11" t="s">
        <v>122</v>
      </c>
    </row>
    <row r="12" spans="1:2" ht="15">
      <c r="A12">
        <v>10</v>
      </c>
      <c r="B12" t="s">
        <v>115</v>
      </c>
    </row>
    <row r="13" spans="1:2" ht="15">
      <c r="A13">
        <v>11</v>
      </c>
      <c r="B13" t="s">
        <v>124</v>
      </c>
    </row>
    <row r="14" spans="1:2" ht="15">
      <c r="A14">
        <v>12</v>
      </c>
      <c r="B14" t="s">
        <v>80</v>
      </c>
    </row>
    <row r="15" spans="1:2" ht="15">
      <c r="A15">
        <v>13</v>
      </c>
      <c r="B15" t="s">
        <v>116</v>
      </c>
    </row>
    <row r="16" spans="1:2" ht="15">
      <c r="A16">
        <v>14</v>
      </c>
      <c r="B16" t="s">
        <v>92</v>
      </c>
    </row>
    <row r="17" spans="1:2" ht="15">
      <c r="A17">
        <v>15</v>
      </c>
      <c r="B17" t="s">
        <v>81</v>
      </c>
    </row>
    <row r="18" spans="1:2" ht="15">
      <c r="A18">
        <v>16</v>
      </c>
      <c r="B18" t="s">
        <v>82</v>
      </c>
    </row>
    <row r="19" spans="1:2" ht="15">
      <c r="A19">
        <v>17</v>
      </c>
      <c r="B19" t="s">
        <v>83</v>
      </c>
    </row>
    <row r="20" spans="1:2" ht="15">
      <c r="A20">
        <v>18</v>
      </c>
      <c r="B20" t="s">
        <v>84</v>
      </c>
    </row>
    <row r="21" spans="1:2" ht="15">
      <c r="A21">
        <v>19</v>
      </c>
      <c r="B21" t="s">
        <v>128</v>
      </c>
    </row>
    <row r="22" spans="1:2" ht="15">
      <c r="A22">
        <v>20</v>
      </c>
      <c r="B22" t="s">
        <v>85</v>
      </c>
    </row>
    <row r="23" spans="1:2" ht="15">
      <c r="A23">
        <v>21</v>
      </c>
      <c r="B23" t="s">
        <v>125</v>
      </c>
    </row>
    <row r="24" spans="1:2" ht="15">
      <c r="A24">
        <v>22</v>
      </c>
      <c r="B24" t="s">
        <v>87</v>
      </c>
    </row>
    <row r="25" spans="1:2" ht="15">
      <c r="A25">
        <v>23</v>
      </c>
      <c r="B25" t="s">
        <v>88</v>
      </c>
    </row>
    <row r="26" spans="1:2" ht="15">
      <c r="A26">
        <v>24</v>
      </c>
      <c r="B26" t="s">
        <v>129</v>
      </c>
    </row>
    <row r="27" spans="1:2" ht="15">
      <c r="A27">
        <v>25</v>
      </c>
      <c r="B27" t="s">
        <v>126</v>
      </c>
    </row>
    <row r="28" spans="1:2" ht="15">
      <c r="A28">
        <v>26</v>
      </c>
      <c r="B28" t="s">
        <v>89</v>
      </c>
    </row>
    <row r="29" spans="1:2" ht="15">
      <c r="A29">
        <v>27</v>
      </c>
      <c r="B29" t="s">
        <v>114</v>
      </c>
    </row>
    <row r="30" spans="1:2" ht="15">
      <c r="A30">
        <v>28</v>
      </c>
      <c r="B30" t="s">
        <v>90</v>
      </c>
    </row>
    <row r="31" spans="1:2" ht="15">
      <c r="A31">
        <v>29</v>
      </c>
      <c r="B31" t="s">
        <v>91</v>
      </c>
    </row>
    <row r="32" spans="1:2" ht="15">
      <c r="A32">
        <v>30</v>
      </c>
      <c r="B32" t="s">
        <v>93</v>
      </c>
    </row>
    <row r="33" spans="1:2" ht="15">
      <c r="A33">
        <v>31</v>
      </c>
      <c r="B33" t="s">
        <v>127</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O53"/>
  <sheetViews>
    <sheetView tabSelected="1" zoomScalePageLayoutView="0" workbookViewId="0" topLeftCell="A19">
      <selection activeCell="D74" sqref="D74"/>
    </sheetView>
  </sheetViews>
  <sheetFormatPr defaultColWidth="9.140625" defaultRowHeight="15"/>
  <cols>
    <col min="1" max="1" width="13.421875" style="0" customWidth="1"/>
    <col min="14" max="14" width="8.8515625" style="0" bestFit="1" customWidth="1"/>
    <col min="15" max="15" width="10.8515625" style="0" bestFit="1" customWidth="1"/>
  </cols>
  <sheetData>
    <row r="1" ht="15">
      <c r="A1" s="1" t="s">
        <v>107</v>
      </c>
    </row>
    <row r="3" spans="1:14" s="1" customFormat="1" ht="15">
      <c r="A3" s="31" t="s">
        <v>109</v>
      </c>
      <c r="B3" s="32">
        <v>40817</v>
      </c>
      <c r="C3" s="32">
        <v>40848</v>
      </c>
      <c r="D3" s="32">
        <v>40878</v>
      </c>
      <c r="E3" s="32">
        <v>40909</v>
      </c>
      <c r="F3" s="32">
        <v>40940</v>
      </c>
      <c r="G3" s="32">
        <v>40969</v>
      </c>
      <c r="H3" s="32">
        <v>41000</v>
      </c>
      <c r="I3" s="32">
        <v>41030</v>
      </c>
      <c r="J3" s="32">
        <v>41061</v>
      </c>
      <c r="K3" s="32">
        <v>41091</v>
      </c>
      <c r="L3" s="32">
        <v>41122</v>
      </c>
      <c r="M3" s="32">
        <v>41153</v>
      </c>
      <c r="N3" s="31"/>
    </row>
    <row r="4" spans="1:13" ht="15">
      <c r="A4" s="2" t="s">
        <v>94</v>
      </c>
      <c r="B4" s="9">
        <f>'5 year budget'!B76</f>
        <v>16020</v>
      </c>
      <c r="C4" s="9">
        <f aca="true" t="shared" si="0" ref="C4:H4">B7</f>
        <v>3672</v>
      </c>
      <c r="D4" s="9">
        <f t="shared" si="0"/>
        <v>-3951</v>
      </c>
      <c r="E4" s="9">
        <f t="shared" si="0"/>
        <v>-14774</v>
      </c>
      <c r="F4" s="9">
        <f t="shared" si="0"/>
        <v>-6612</v>
      </c>
      <c r="G4" s="9">
        <f t="shared" si="0"/>
        <v>-16835</v>
      </c>
      <c r="H4" s="9">
        <f t="shared" si="0"/>
        <v>-19818</v>
      </c>
      <c r="I4" s="9">
        <f>H7</f>
        <v>-9846</v>
      </c>
      <c r="J4" s="9">
        <f>I7</f>
        <v>-15319</v>
      </c>
      <c r="K4" s="9">
        <f>J7</f>
        <v>-18322</v>
      </c>
      <c r="L4" s="9">
        <f>K7</f>
        <v>-23120</v>
      </c>
      <c r="M4" s="9">
        <f>L7</f>
        <v>-30398</v>
      </c>
    </row>
    <row r="5" spans="1:15" ht="15">
      <c r="A5" s="2" t="s">
        <v>95</v>
      </c>
      <c r="B5" s="9">
        <f aca="true" t="shared" si="1" ref="B5:M5">B31</f>
        <v>5405</v>
      </c>
      <c r="C5" s="9">
        <f t="shared" si="1"/>
        <v>11130</v>
      </c>
      <c r="D5" s="9">
        <f t="shared" si="1"/>
        <v>6930</v>
      </c>
      <c r="E5" s="9">
        <f t="shared" si="1"/>
        <v>25915</v>
      </c>
      <c r="F5" s="9">
        <f t="shared" si="1"/>
        <v>7530</v>
      </c>
      <c r="G5" s="9">
        <f t="shared" si="1"/>
        <v>14770</v>
      </c>
      <c r="H5" s="9">
        <f t="shared" si="1"/>
        <v>27725</v>
      </c>
      <c r="I5" s="9">
        <f t="shared" si="1"/>
        <v>12280</v>
      </c>
      <c r="J5" s="9">
        <f t="shared" si="1"/>
        <v>14750</v>
      </c>
      <c r="K5" s="9">
        <f t="shared" si="1"/>
        <v>12955</v>
      </c>
      <c r="L5" s="9">
        <f t="shared" si="1"/>
        <v>10475</v>
      </c>
      <c r="M5" s="9">
        <f t="shared" si="1"/>
        <v>26048</v>
      </c>
      <c r="N5" s="16">
        <f>SUM(B5:M5)</f>
        <v>175913</v>
      </c>
      <c r="O5" s="9">
        <f>'5 year budget'!C21</f>
        <v>175913</v>
      </c>
    </row>
    <row r="6" spans="1:15" ht="15">
      <c r="A6" s="2" t="s">
        <v>96</v>
      </c>
      <c r="B6" s="9">
        <v>-17753</v>
      </c>
      <c r="C6" s="9">
        <v>-18753</v>
      </c>
      <c r="D6" s="9">
        <f>B6</f>
        <v>-17753</v>
      </c>
      <c r="E6" s="9">
        <v>-17753</v>
      </c>
      <c r="F6" s="9">
        <v>-17753</v>
      </c>
      <c r="G6" s="9">
        <v>-17753</v>
      </c>
      <c r="H6" s="9">
        <v>-17753</v>
      </c>
      <c r="I6" s="9">
        <v>-17753</v>
      </c>
      <c r="J6" s="9">
        <v>-17753</v>
      </c>
      <c r="K6" s="9">
        <v>-17753</v>
      </c>
      <c r="L6" s="9">
        <v>-17753</v>
      </c>
      <c r="M6" s="9">
        <v>-17753</v>
      </c>
      <c r="N6" s="16">
        <f>SUM(B6:M6)</f>
        <v>-214036</v>
      </c>
      <c r="O6" s="9">
        <f>'5 year budget'!C74-'5 year budget'!C56</f>
        <v>214038.49599999998</v>
      </c>
    </row>
    <row r="7" spans="1:14" ht="15">
      <c r="A7" s="2" t="s">
        <v>97</v>
      </c>
      <c r="B7" s="9">
        <f aca="true" t="shared" si="2" ref="B7:H7">SUM(B4:B6)</f>
        <v>3672</v>
      </c>
      <c r="C7" s="9">
        <f t="shared" si="2"/>
        <v>-3951</v>
      </c>
      <c r="D7" s="9">
        <f t="shared" si="2"/>
        <v>-14774</v>
      </c>
      <c r="E7" s="9">
        <f t="shared" si="2"/>
        <v>-6612</v>
      </c>
      <c r="F7" s="9">
        <f t="shared" si="2"/>
        <v>-16835</v>
      </c>
      <c r="G7" s="9">
        <f t="shared" si="2"/>
        <v>-19818</v>
      </c>
      <c r="H7" s="9">
        <f t="shared" si="2"/>
        <v>-9846</v>
      </c>
      <c r="I7" s="9">
        <f>SUM(I4:I6)</f>
        <v>-15319</v>
      </c>
      <c r="J7" s="9">
        <f>SUM(J4:J6)</f>
        <v>-18322</v>
      </c>
      <c r="K7" s="9">
        <f>SUM(K4:K6)</f>
        <v>-23120</v>
      </c>
      <c r="L7" s="9">
        <f>SUM(L4:L6)</f>
        <v>-30398</v>
      </c>
      <c r="M7" s="9">
        <f>SUM(M4:M6)</f>
        <v>-22103</v>
      </c>
      <c r="N7" s="31"/>
    </row>
    <row r="8" ht="15">
      <c r="N8" s="31"/>
    </row>
    <row r="9" ht="15">
      <c r="N9" s="31"/>
    </row>
    <row r="10" spans="1:14" ht="15">
      <c r="A10" s="31" t="s">
        <v>111</v>
      </c>
      <c r="B10" s="32">
        <v>41183</v>
      </c>
      <c r="C10" s="32">
        <v>41214</v>
      </c>
      <c r="D10" s="32">
        <v>41244</v>
      </c>
      <c r="E10" s="32">
        <v>41275</v>
      </c>
      <c r="F10" s="32">
        <v>41306</v>
      </c>
      <c r="G10" s="32">
        <v>41334</v>
      </c>
      <c r="H10" s="32">
        <v>41365</v>
      </c>
      <c r="I10" s="32">
        <v>41395</v>
      </c>
      <c r="J10" s="32">
        <v>41426</v>
      </c>
      <c r="K10" s="32">
        <v>41456</v>
      </c>
      <c r="L10" s="32">
        <v>41487</v>
      </c>
      <c r="M10" s="32">
        <v>41518</v>
      </c>
      <c r="N10" s="31"/>
    </row>
    <row r="11" spans="1:14" ht="15">
      <c r="A11" s="2" t="s">
        <v>94</v>
      </c>
      <c r="B11" s="9">
        <f>M7</f>
        <v>-22103</v>
      </c>
      <c r="C11" s="9">
        <f aca="true" t="shared" si="3" ref="C11:M11">B14</f>
        <v>-25268</v>
      </c>
      <c r="D11" s="9">
        <f t="shared" si="3"/>
        <v>-26238</v>
      </c>
      <c r="E11" s="9">
        <f t="shared" si="3"/>
        <v>-32608</v>
      </c>
      <c r="F11" s="9">
        <f t="shared" si="3"/>
        <v>-20743</v>
      </c>
      <c r="G11" s="9">
        <f t="shared" si="3"/>
        <v>-28658</v>
      </c>
      <c r="H11" s="9">
        <f t="shared" si="3"/>
        <v>-18033</v>
      </c>
      <c r="I11" s="9">
        <f t="shared" si="3"/>
        <v>-22483</v>
      </c>
      <c r="J11" s="9">
        <f t="shared" si="3"/>
        <v>-28348</v>
      </c>
      <c r="K11" s="9">
        <f t="shared" si="3"/>
        <v>-20683</v>
      </c>
      <c r="L11" s="9">
        <f t="shared" si="3"/>
        <v>-24833</v>
      </c>
      <c r="M11" s="9">
        <f t="shared" si="3"/>
        <v>-31448</v>
      </c>
      <c r="N11" s="31"/>
    </row>
    <row r="12" spans="1:15" ht="15">
      <c r="A12" s="2" t="s">
        <v>95</v>
      </c>
      <c r="B12" s="9">
        <f aca="true" t="shared" si="4" ref="B12:M12">B47</f>
        <v>16155</v>
      </c>
      <c r="C12" s="9">
        <f t="shared" si="4"/>
        <v>18350</v>
      </c>
      <c r="D12" s="9">
        <f t="shared" si="4"/>
        <v>12950</v>
      </c>
      <c r="E12" s="9">
        <f t="shared" si="4"/>
        <v>31185</v>
      </c>
      <c r="F12" s="9">
        <f t="shared" si="4"/>
        <v>11405</v>
      </c>
      <c r="G12" s="9">
        <f t="shared" si="4"/>
        <v>29945</v>
      </c>
      <c r="H12" s="9">
        <f t="shared" si="4"/>
        <v>14870</v>
      </c>
      <c r="I12" s="9">
        <f t="shared" si="4"/>
        <v>13455</v>
      </c>
      <c r="J12" s="9">
        <f t="shared" si="4"/>
        <v>26985</v>
      </c>
      <c r="K12" s="9">
        <f t="shared" si="4"/>
        <v>15170</v>
      </c>
      <c r="L12" s="9">
        <f t="shared" si="4"/>
        <v>12705</v>
      </c>
      <c r="M12" s="9">
        <f t="shared" si="4"/>
        <v>45713</v>
      </c>
      <c r="N12" s="16">
        <f>SUM(B12:M12)</f>
        <v>248888</v>
      </c>
      <c r="O12" s="9">
        <f>'5 year budget'!D21</f>
        <v>248884.52</v>
      </c>
    </row>
    <row r="13" spans="1:15" ht="15">
      <c r="A13" s="2" t="s">
        <v>96</v>
      </c>
      <c r="B13" s="9">
        <v>-19320</v>
      </c>
      <c r="C13" s="9">
        <v>-19320</v>
      </c>
      <c r="D13" s="9">
        <v>-19320</v>
      </c>
      <c r="E13" s="9">
        <v>-19320</v>
      </c>
      <c r="F13" s="9">
        <v>-19320</v>
      </c>
      <c r="G13" s="9">
        <v>-19320</v>
      </c>
      <c r="H13" s="9">
        <v>-19320</v>
      </c>
      <c r="I13" s="9">
        <v>-19320</v>
      </c>
      <c r="J13" s="9">
        <v>-19320</v>
      </c>
      <c r="K13" s="9">
        <v>-19320</v>
      </c>
      <c r="L13" s="9">
        <v>-19320</v>
      </c>
      <c r="M13" s="9">
        <v>-19320</v>
      </c>
      <c r="N13" s="16">
        <f>SUM(B13:M13)</f>
        <v>-231840</v>
      </c>
      <c r="O13" s="9">
        <f>'5 year budget'!D74-'5 year budget'!D56</f>
        <v>231844.16592</v>
      </c>
    </row>
    <row r="14" spans="1:13" ht="15">
      <c r="A14" s="2" t="s">
        <v>97</v>
      </c>
      <c r="B14" s="9">
        <f aca="true" t="shared" si="5" ref="B14:H14">SUM(B11:B13)</f>
        <v>-25268</v>
      </c>
      <c r="C14" s="9">
        <f t="shared" si="5"/>
        <v>-26238</v>
      </c>
      <c r="D14" s="33">
        <f t="shared" si="5"/>
        <v>-32608</v>
      </c>
      <c r="E14" s="9">
        <f t="shared" si="5"/>
        <v>-20743</v>
      </c>
      <c r="F14" s="9">
        <f t="shared" si="5"/>
        <v>-28658</v>
      </c>
      <c r="G14" s="9">
        <f t="shared" si="5"/>
        <v>-18033</v>
      </c>
      <c r="H14" s="9">
        <f t="shared" si="5"/>
        <v>-22483</v>
      </c>
      <c r="I14" s="9">
        <f>SUM(I11:I13)</f>
        <v>-28348</v>
      </c>
      <c r="J14" s="9">
        <f>SUM(J11:J13)</f>
        <v>-20683</v>
      </c>
      <c r="K14" s="9">
        <f>SUM(K11:K13)</f>
        <v>-24833</v>
      </c>
      <c r="L14" s="12">
        <f>SUM(L11:L13)</f>
        <v>-31448</v>
      </c>
      <c r="M14" s="9">
        <f>SUM(M11:M13)</f>
        <v>-5055</v>
      </c>
    </row>
    <row r="18" ht="15">
      <c r="A18" s="31" t="s">
        <v>108</v>
      </c>
    </row>
    <row r="19" spans="1:15" ht="15">
      <c r="A19" s="2" t="s">
        <v>98</v>
      </c>
      <c r="B19" s="2">
        <v>960</v>
      </c>
      <c r="C19" s="2">
        <v>960</v>
      </c>
      <c r="D19" s="2">
        <v>960</v>
      </c>
      <c r="E19" s="2">
        <v>960</v>
      </c>
      <c r="F19" s="2">
        <v>960</v>
      </c>
      <c r="G19" s="2">
        <v>960</v>
      </c>
      <c r="H19" s="2">
        <v>960</v>
      </c>
      <c r="I19" s="2">
        <v>960</v>
      </c>
      <c r="J19" s="2">
        <v>960</v>
      </c>
      <c r="K19" s="2">
        <v>960</v>
      </c>
      <c r="L19" s="2">
        <v>960</v>
      </c>
      <c r="M19" s="2">
        <v>960</v>
      </c>
      <c r="N19" s="31">
        <f>SUM(B19:M19)</f>
        <v>11520</v>
      </c>
      <c r="O19" s="2">
        <f>'5 year budget'!C16</f>
        <v>11520</v>
      </c>
    </row>
    <row r="20" spans="1:15" ht="15">
      <c r="A20" s="2" t="s">
        <v>99</v>
      </c>
      <c r="B20" s="2">
        <v>3875</v>
      </c>
      <c r="C20" s="2"/>
      <c r="D20" s="2"/>
      <c r="E20" s="2">
        <v>3875</v>
      </c>
      <c r="F20" s="2"/>
      <c r="G20" s="2"/>
      <c r="H20" s="2">
        <v>3875</v>
      </c>
      <c r="I20" s="2"/>
      <c r="J20" s="2"/>
      <c r="K20" s="2">
        <v>3875</v>
      </c>
      <c r="L20" s="2"/>
      <c r="M20" s="2"/>
      <c r="N20" s="31">
        <f>SUM(B20:M20)</f>
        <v>15500</v>
      </c>
      <c r="O20" s="2">
        <f>'5 year budget'!C7</f>
        <v>15500</v>
      </c>
    </row>
    <row r="21" spans="1:15" ht="15">
      <c r="A21" s="2" t="s">
        <v>18</v>
      </c>
      <c r="B21" s="2">
        <v>520</v>
      </c>
      <c r="C21" s="2">
        <v>1000</v>
      </c>
      <c r="D21" s="2">
        <v>2000</v>
      </c>
      <c r="E21" s="2">
        <v>3000</v>
      </c>
      <c r="F21" s="2">
        <v>4000</v>
      </c>
      <c r="G21" s="2">
        <v>5000</v>
      </c>
      <c r="H21" s="2">
        <v>5600</v>
      </c>
      <c r="I21" s="2">
        <v>5660</v>
      </c>
      <c r="J21" s="2">
        <v>5700</v>
      </c>
      <c r="K21" s="2">
        <v>5700</v>
      </c>
      <c r="L21" s="2">
        <v>5700</v>
      </c>
      <c r="M21" s="2">
        <v>5700</v>
      </c>
      <c r="N21" s="31">
        <f>SUM(B21:M21)</f>
        <v>49580</v>
      </c>
      <c r="O21" s="2">
        <f>'5 year budget'!C13</f>
        <v>49580</v>
      </c>
    </row>
    <row r="22" spans="1:15" ht="15">
      <c r="A22" s="2" t="s">
        <v>100</v>
      </c>
      <c r="B22" s="2"/>
      <c r="C22" s="2"/>
      <c r="D22" s="2"/>
      <c r="E22" s="2"/>
      <c r="F22" s="2"/>
      <c r="G22" s="2"/>
      <c r="H22" s="2"/>
      <c r="I22" s="2">
        <v>1000</v>
      </c>
      <c r="J22" s="2"/>
      <c r="K22" s="2"/>
      <c r="L22" s="2"/>
      <c r="M22" s="2"/>
      <c r="N22" s="31">
        <f>SUM(B22:M22)</f>
        <v>1000</v>
      </c>
      <c r="O22" s="2">
        <f>'5 year budget'!C8</f>
        <v>1000</v>
      </c>
    </row>
    <row r="23" spans="1:15" ht="15">
      <c r="A23" s="2" t="s">
        <v>101</v>
      </c>
      <c r="B23" s="2"/>
      <c r="C23" s="2"/>
      <c r="D23" s="2"/>
      <c r="E23" s="2"/>
      <c r="F23" s="2"/>
      <c r="G23" s="2">
        <v>5000</v>
      </c>
      <c r="H23" s="2"/>
      <c r="I23" s="2"/>
      <c r="J23" s="2"/>
      <c r="K23" s="2"/>
      <c r="L23" s="2"/>
      <c r="M23" s="2">
        <v>5000</v>
      </c>
      <c r="N23" s="31">
        <f>SUM(B23:M23)</f>
        <v>10000</v>
      </c>
      <c r="O23" s="2">
        <f>'5 year budget'!C9</f>
        <v>10000</v>
      </c>
    </row>
    <row r="24" spans="1:15" ht="15">
      <c r="A24" s="2" t="s">
        <v>102</v>
      </c>
      <c r="B24" s="2"/>
      <c r="C24" s="2"/>
      <c r="D24" s="2"/>
      <c r="E24" s="2">
        <v>15000</v>
      </c>
      <c r="F24" s="2"/>
      <c r="G24" s="2"/>
      <c r="H24" s="2">
        <v>5000</v>
      </c>
      <c r="I24" s="2"/>
      <c r="J24" s="2">
        <v>5000</v>
      </c>
      <c r="K24" s="2"/>
      <c r="L24" s="2"/>
      <c r="M24" s="2">
        <v>10000</v>
      </c>
      <c r="N24" s="31">
        <f>SUM(E24:M24)</f>
        <v>35000</v>
      </c>
      <c r="O24" s="2">
        <f>'5 year budget'!C12</f>
        <v>35000</v>
      </c>
    </row>
    <row r="25" spans="1:15" ht="15">
      <c r="A25" s="2" t="s">
        <v>103</v>
      </c>
      <c r="B25" s="2"/>
      <c r="C25" s="2"/>
      <c r="D25" s="2"/>
      <c r="E25" s="2"/>
      <c r="F25" s="2"/>
      <c r="G25" s="2"/>
      <c r="H25" s="2">
        <v>10000</v>
      </c>
      <c r="I25" s="2"/>
      <c r="J25" s="2"/>
      <c r="K25" s="2"/>
      <c r="L25" s="2"/>
      <c r="M25" s="2"/>
      <c r="N25" s="31">
        <f>SUM(C25:M25)</f>
        <v>10000</v>
      </c>
      <c r="O25" s="2">
        <f>'5 year budget'!C11</f>
        <v>10000</v>
      </c>
    </row>
    <row r="26" spans="1:15" ht="15">
      <c r="A26" s="2" t="s">
        <v>19</v>
      </c>
      <c r="B26" s="2"/>
      <c r="C26" s="2">
        <v>7300</v>
      </c>
      <c r="D26" s="2">
        <v>1500</v>
      </c>
      <c r="E26" s="2">
        <v>30</v>
      </c>
      <c r="F26" s="2">
        <v>450</v>
      </c>
      <c r="G26" s="2">
        <v>1400</v>
      </c>
      <c r="H26" s="2">
        <v>30</v>
      </c>
      <c r="I26" s="2">
        <v>1400</v>
      </c>
      <c r="J26" s="2">
        <v>830</v>
      </c>
      <c r="K26" s="2">
        <v>30</v>
      </c>
      <c r="L26" s="2">
        <v>1425</v>
      </c>
      <c r="M26" s="2">
        <v>30</v>
      </c>
      <c r="N26" s="31">
        <f>SUM(B26:M26)</f>
        <v>14425</v>
      </c>
      <c r="O26" s="2">
        <f>'5 year budget'!C14</f>
        <v>14425</v>
      </c>
    </row>
    <row r="27" spans="1:15" ht="15">
      <c r="A27" s="2" t="s">
        <v>20</v>
      </c>
      <c r="B27" s="2"/>
      <c r="C27" s="2">
        <v>1370</v>
      </c>
      <c r="D27" s="2">
        <v>1580</v>
      </c>
      <c r="E27" s="2">
        <v>1160</v>
      </c>
      <c r="F27" s="2">
        <v>1230</v>
      </c>
      <c r="G27" s="2">
        <v>1370</v>
      </c>
      <c r="H27" s="2">
        <v>1370</v>
      </c>
      <c r="I27" s="2">
        <v>1370</v>
      </c>
      <c r="J27" s="2">
        <v>1370</v>
      </c>
      <c r="K27" s="2">
        <v>1500</v>
      </c>
      <c r="L27" s="2">
        <v>1500</v>
      </c>
      <c r="M27" s="2">
        <v>1230</v>
      </c>
      <c r="N27" s="31">
        <f>SUM(B27:M27)</f>
        <v>15050</v>
      </c>
      <c r="O27" s="2">
        <f>'5 year budget'!C15</f>
        <v>15050</v>
      </c>
    </row>
    <row r="28" spans="1:15" ht="15">
      <c r="A28" s="2" t="s">
        <v>104</v>
      </c>
      <c r="B28" s="2">
        <v>50</v>
      </c>
      <c r="C28" s="2">
        <v>500</v>
      </c>
      <c r="D28" s="2">
        <v>890</v>
      </c>
      <c r="E28" s="2">
        <v>890</v>
      </c>
      <c r="F28" s="2">
        <v>890</v>
      </c>
      <c r="G28" s="2">
        <v>1040</v>
      </c>
      <c r="H28" s="2">
        <v>890</v>
      </c>
      <c r="I28" s="2">
        <v>890</v>
      </c>
      <c r="J28" s="2">
        <v>890</v>
      </c>
      <c r="K28" s="2">
        <v>890</v>
      </c>
      <c r="L28" s="2">
        <v>890</v>
      </c>
      <c r="M28" s="2">
        <v>890</v>
      </c>
      <c r="N28" s="31">
        <f>SUM(B28:M28)</f>
        <v>9600</v>
      </c>
      <c r="O28" s="2">
        <f>'5 year budget'!C17+'5 year budget'!C18</f>
        <v>9600</v>
      </c>
    </row>
    <row r="29" spans="1:15" ht="15">
      <c r="A29" s="2" t="s">
        <v>112</v>
      </c>
      <c r="B29" s="2"/>
      <c r="C29" s="2"/>
      <c r="D29" s="2"/>
      <c r="F29" s="2"/>
      <c r="G29" s="2"/>
      <c r="H29" s="2"/>
      <c r="J29" s="2"/>
      <c r="K29" s="2"/>
      <c r="L29" s="2"/>
      <c r="M29" s="2">
        <v>2238</v>
      </c>
      <c r="N29" s="31">
        <f>SUM(C29:M29)</f>
        <v>2238</v>
      </c>
      <c r="O29" s="2">
        <f>'5 year budget'!C20</f>
        <v>2238</v>
      </c>
    </row>
    <row r="30" spans="1:15" ht="15">
      <c r="A30" s="2" t="s">
        <v>105</v>
      </c>
      <c r="E30" s="2">
        <v>1000</v>
      </c>
      <c r="I30" s="2">
        <v>1000</v>
      </c>
      <c r="N30" s="31">
        <f>SUM(B30:M30)</f>
        <v>2000</v>
      </c>
      <c r="O30" s="2">
        <f>'5 year budget'!C19</f>
        <v>2000</v>
      </c>
    </row>
    <row r="31" spans="1:15" ht="15">
      <c r="A31" s="31" t="s">
        <v>106</v>
      </c>
      <c r="B31" s="31">
        <f>+SUM(B19:B30)</f>
        <v>5405</v>
      </c>
      <c r="C31" s="31">
        <f aca="true" t="shared" si="6" ref="C31:N31">SUM(C19:C30)</f>
        <v>11130</v>
      </c>
      <c r="D31" s="31">
        <f t="shared" si="6"/>
        <v>6930</v>
      </c>
      <c r="E31" s="31">
        <f t="shared" si="6"/>
        <v>25915</v>
      </c>
      <c r="F31" s="31">
        <f t="shared" si="6"/>
        <v>7530</v>
      </c>
      <c r="G31" s="31">
        <f t="shared" si="6"/>
        <v>14770</v>
      </c>
      <c r="H31" s="31">
        <f t="shared" si="6"/>
        <v>27725</v>
      </c>
      <c r="I31" s="31">
        <f t="shared" si="6"/>
        <v>12280</v>
      </c>
      <c r="J31" s="31">
        <f t="shared" si="6"/>
        <v>14750</v>
      </c>
      <c r="K31" s="31">
        <f t="shared" si="6"/>
        <v>12955</v>
      </c>
      <c r="L31" s="31">
        <f t="shared" si="6"/>
        <v>10475</v>
      </c>
      <c r="M31" s="31">
        <f t="shared" si="6"/>
        <v>26048</v>
      </c>
      <c r="N31" s="31">
        <f t="shared" si="6"/>
        <v>175913</v>
      </c>
      <c r="O31" s="31">
        <f>SUM(O19:O30)</f>
        <v>175913</v>
      </c>
    </row>
    <row r="34" ht="15">
      <c r="A34" s="31" t="s">
        <v>110</v>
      </c>
    </row>
    <row r="35" spans="1:15" ht="15">
      <c r="A35" s="2" t="s">
        <v>98</v>
      </c>
      <c r="B35" s="2">
        <v>1020</v>
      </c>
      <c r="C35" s="2">
        <v>1020</v>
      </c>
      <c r="D35" s="2">
        <v>1020</v>
      </c>
      <c r="E35" s="2">
        <v>1020</v>
      </c>
      <c r="F35" s="2">
        <v>1020</v>
      </c>
      <c r="G35" s="2">
        <v>1020</v>
      </c>
      <c r="H35" s="2">
        <v>1020</v>
      </c>
      <c r="I35" s="2">
        <v>1020</v>
      </c>
      <c r="J35" s="2">
        <v>1020</v>
      </c>
      <c r="K35" s="2">
        <v>1020</v>
      </c>
      <c r="L35" s="2">
        <v>1020</v>
      </c>
      <c r="M35" s="2">
        <v>1020</v>
      </c>
      <c r="N35" s="31">
        <f>SUM(B35:M35)</f>
        <v>12240</v>
      </c>
      <c r="O35" s="34">
        <f>'5 year budget'!D16</f>
        <v>12240</v>
      </c>
    </row>
    <row r="36" spans="1:15" ht="15">
      <c r="A36" s="2" t="s">
        <v>99</v>
      </c>
      <c r="B36" s="2">
        <v>3875</v>
      </c>
      <c r="C36" s="2"/>
      <c r="D36" s="2"/>
      <c r="E36" s="2">
        <v>3875</v>
      </c>
      <c r="F36" s="2"/>
      <c r="G36" s="2"/>
      <c r="H36" s="2">
        <v>3875</v>
      </c>
      <c r="I36" s="2"/>
      <c r="J36" s="2"/>
      <c r="K36" s="2">
        <v>3875</v>
      </c>
      <c r="L36" s="2"/>
      <c r="M36" s="2"/>
      <c r="N36" s="31">
        <f>SUM(B36:M36)</f>
        <v>15500</v>
      </c>
      <c r="O36" s="34">
        <f>'5 year budget'!D7</f>
        <v>15500</v>
      </c>
    </row>
    <row r="37" spans="1:15" ht="15">
      <c r="A37" s="2" t="s">
        <v>18</v>
      </c>
      <c r="B37" s="2">
        <v>5420</v>
      </c>
      <c r="C37" s="2">
        <v>5420</v>
      </c>
      <c r="D37" s="2">
        <v>5420</v>
      </c>
      <c r="E37" s="2">
        <v>5420</v>
      </c>
      <c r="F37" s="2">
        <v>5420</v>
      </c>
      <c r="G37" s="2">
        <v>5420</v>
      </c>
      <c r="H37" s="2">
        <v>5420</v>
      </c>
      <c r="I37" s="2">
        <v>5420</v>
      </c>
      <c r="J37" s="2">
        <v>5420</v>
      </c>
      <c r="K37" s="2">
        <v>5420</v>
      </c>
      <c r="L37" s="2">
        <v>5420</v>
      </c>
      <c r="M37" s="2">
        <v>5410</v>
      </c>
      <c r="N37" s="31">
        <f>SUM(B37:M37)</f>
        <v>65030</v>
      </c>
      <c r="O37" s="34">
        <f>'5 year budget'!D13</f>
        <v>65030</v>
      </c>
    </row>
    <row r="38" spans="1:15" ht="15">
      <c r="A38" s="2" t="s">
        <v>100</v>
      </c>
      <c r="B38" s="2"/>
      <c r="C38" s="2"/>
      <c r="D38" s="2"/>
      <c r="E38" s="2"/>
      <c r="F38" s="2"/>
      <c r="G38" s="2"/>
      <c r="H38" s="2"/>
      <c r="I38" s="2">
        <v>1000</v>
      </c>
      <c r="J38" s="2"/>
      <c r="K38" s="2"/>
      <c r="L38" s="2"/>
      <c r="M38" s="2"/>
      <c r="N38" s="31">
        <f>SUM(I38:M38)</f>
        <v>1000</v>
      </c>
      <c r="O38" s="34">
        <f>'5 year budget'!D8</f>
        <v>1000</v>
      </c>
    </row>
    <row r="39" spans="1:15" ht="15">
      <c r="A39" s="2" t="s">
        <v>101</v>
      </c>
      <c r="B39" s="2"/>
      <c r="C39" s="2"/>
      <c r="D39" s="2"/>
      <c r="E39" s="2"/>
      <c r="F39" s="2"/>
      <c r="G39" s="2">
        <v>10000</v>
      </c>
      <c r="H39" s="2"/>
      <c r="I39" s="2"/>
      <c r="J39" s="2"/>
      <c r="K39" s="2"/>
      <c r="L39" s="2"/>
      <c r="M39" s="2">
        <v>10000</v>
      </c>
      <c r="N39" s="31">
        <f aca="true" t="shared" si="7" ref="N39:N44">SUM(B39:M39)</f>
        <v>20000</v>
      </c>
      <c r="O39" s="34">
        <f>'5 year budget'!D9</f>
        <v>20000</v>
      </c>
    </row>
    <row r="40" spans="1:15" ht="15">
      <c r="A40" s="2" t="s">
        <v>102</v>
      </c>
      <c r="B40" s="2"/>
      <c r="C40" s="2"/>
      <c r="D40" s="2"/>
      <c r="E40" s="2">
        <v>15000</v>
      </c>
      <c r="F40" s="2"/>
      <c r="G40" s="2"/>
      <c r="H40" s="2"/>
      <c r="I40" s="2"/>
      <c r="J40" s="2">
        <v>15000</v>
      </c>
      <c r="K40" s="2"/>
      <c r="L40" s="2"/>
      <c r="M40" s="2">
        <v>15000</v>
      </c>
      <c r="N40" s="31">
        <f t="shared" si="7"/>
        <v>45000</v>
      </c>
      <c r="O40" s="34">
        <f>'5 year budget'!D12</f>
        <v>45000</v>
      </c>
    </row>
    <row r="41" spans="1:15" ht="15">
      <c r="A41" s="2" t="s">
        <v>103</v>
      </c>
      <c r="B41" s="2"/>
      <c r="C41" s="2"/>
      <c r="D41" s="2"/>
      <c r="E41" s="2"/>
      <c r="F41" s="2"/>
      <c r="G41" s="2">
        <v>7500</v>
      </c>
      <c r="H41" s="2"/>
      <c r="I41" s="2"/>
      <c r="J41" s="2"/>
      <c r="K41" s="2"/>
      <c r="L41" s="2"/>
      <c r="M41" s="2">
        <v>7500</v>
      </c>
      <c r="N41" s="31">
        <f t="shared" si="7"/>
        <v>15000</v>
      </c>
      <c r="O41" s="34">
        <f>'5 year budget'!D11</f>
        <v>15000</v>
      </c>
    </row>
    <row r="42" spans="1:15" ht="15">
      <c r="A42" s="2" t="s">
        <v>19</v>
      </c>
      <c r="B42" s="2">
        <v>1530</v>
      </c>
      <c r="C42" s="2">
        <v>7400</v>
      </c>
      <c r="D42" s="2">
        <v>1600</v>
      </c>
      <c r="E42" s="2">
        <v>40</v>
      </c>
      <c r="F42" s="2">
        <v>650</v>
      </c>
      <c r="G42" s="2">
        <v>1490</v>
      </c>
      <c r="H42" s="2">
        <v>40</v>
      </c>
      <c r="I42" s="2">
        <v>1500</v>
      </c>
      <c r="J42" s="2">
        <v>930</v>
      </c>
      <c r="K42" s="2">
        <v>40</v>
      </c>
      <c r="L42" s="2">
        <v>1430</v>
      </c>
      <c r="M42" s="2">
        <v>40</v>
      </c>
      <c r="N42" s="31">
        <f t="shared" si="7"/>
        <v>16690</v>
      </c>
      <c r="O42" s="34">
        <f>'5 year budget'!D14</f>
        <v>16690</v>
      </c>
    </row>
    <row r="43" spans="1:15" ht="15">
      <c r="A43" s="2" t="s">
        <v>20</v>
      </c>
      <c r="B43" s="2">
        <v>2200</v>
      </c>
      <c r="C43" s="2">
        <v>2400</v>
      </c>
      <c r="D43" s="2">
        <v>2800</v>
      </c>
      <c r="E43" s="2">
        <v>2000</v>
      </c>
      <c r="F43" s="2">
        <v>2200</v>
      </c>
      <c r="G43" s="2">
        <v>2400</v>
      </c>
      <c r="H43" s="2">
        <v>2400</v>
      </c>
      <c r="I43" s="2">
        <v>2400</v>
      </c>
      <c r="J43" s="2">
        <v>2500</v>
      </c>
      <c r="K43" s="2">
        <v>2700</v>
      </c>
      <c r="L43" s="2">
        <v>2700</v>
      </c>
      <c r="M43" s="2">
        <v>2300</v>
      </c>
      <c r="N43" s="31">
        <f t="shared" si="7"/>
        <v>29000</v>
      </c>
      <c r="O43" s="34">
        <f>'5 year budget'!D15</f>
        <v>28997</v>
      </c>
    </row>
    <row r="44" spans="1:15" ht="15">
      <c r="A44" s="2" t="s">
        <v>104</v>
      </c>
      <c r="B44" s="2">
        <v>1280</v>
      </c>
      <c r="C44" s="2">
        <v>1280</v>
      </c>
      <c r="D44" s="2">
        <v>1280</v>
      </c>
      <c r="E44" s="2">
        <v>3000</v>
      </c>
      <c r="F44" s="2">
        <v>1280</v>
      </c>
      <c r="G44" s="2">
        <v>1280</v>
      </c>
      <c r="H44" s="2">
        <v>1280</v>
      </c>
      <c r="I44" s="2">
        <v>1280</v>
      </c>
      <c r="J44" s="2">
        <v>1280</v>
      </c>
      <c r="K44" s="2">
        <v>1280</v>
      </c>
      <c r="L44" s="2">
        <v>1300</v>
      </c>
      <c r="M44" s="2">
        <v>1280</v>
      </c>
      <c r="N44" s="31">
        <f t="shared" si="7"/>
        <v>17100</v>
      </c>
      <c r="O44" s="34">
        <f>'5 year budget'!D17+'5 year budget'!D18</f>
        <v>17100</v>
      </c>
    </row>
    <row r="45" spans="1:15" ht="15">
      <c r="A45" s="2" t="s">
        <v>112</v>
      </c>
      <c r="B45" s="2"/>
      <c r="C45" s="2"/>
      <c r="D45" s="2"/>
      <c r="E45" s="2"/>
      <c r="F45" s="2"/>
      <c r="G45" s="2"/>
      <c r="H45" s="2"/>
      <c r="I45" s="2"/>
      <c r="J45" s="2"/>
      <c r="K45" s="2"/>
      <c r="L45" s="2"/>
      <c r="M45" s="2">
        <v>2328</v>
      </c>
      <c r="N45" s="31">
        <f>SUM(I45:M45)</f>
        <v>2328</v>
      </c>
      <c r="O45" s="34">
        <f>'5 year budget'!D20</f>
        <v>2327.52</v>
      </c>
    </row>
    <row r="46" spans="1:15" ht="15">
      <c r="A46" s="2" t="s">
        <v>105</v>
      </c>
      <c r="B46" s="2">
        <v>830</v>
      </c>
      <c r="C46" s="2">
        <v>830</v>
      </c>
      <c r="D46" s="2">
        <v>830</v>
      </c>
      <c r="E46" s="2">
        <v>830</v>
      </c>
      <c r="F46" s="2">
        <v>835</v>
      </c>
      <c r="G46" s="2">
        <v>835</v>
      </c>
      <c r="H46" s="2">
        <v>835</v>
      </c>
      <c r="I46" s="2">
        <v>835</v>
      </c>
      <c r="J46" s="2">
        <v>835</v>
      </c>
      <c r="K46" s="2">
        <v>835</v>
      </c>
      <c r="L46" s="2">
        <v>835</v>
      </c>
      <c r="M46" s="2">
        <v>835</v>
      </c>
      <c r="N46" s="31">
        <f>SUM(B46:M46)</f>
        <v>10000</v>
      </c>
      <c r="O46" s="34">
        <f>'5 year budget'!D19</f>
        <v>10000</v>
      </c>
    </row>
    <row r="47" spans="1:15" s="1" customFormat="1" ht="15">
      <c r="A47" s="31" t="s">
        <v>106</v>
      </c>
      <c r="B47" s="31">
        <f aca="true" t="shared" si="8" ref="B47:M47">SUM(B35:B46)</f>
        <v>16155</v>
      </c>
      <c r="C47" s="31">
        <f t="shared" si="8"/>
        <v>18350</v>
      </c>
      <c r="D47" s="31">
        <f t="shared" si="8"/>
        <v>12950</v>
      </c>
      <c r="E47" s="31">
        <f t="shared" si="8"/>
        <v>31185</v>
      </c>
      <c r="F47" s="31">
        <f t="shared" si="8"/>
        <v>11405</v>
      </c>
      <c r="G47" s="31">
        <f t="shared" si="8"/>
        <v>29945</v>
      </c>
      <c r="H47" s="31">
        <f t="shared" si="8"/>
        <v>14870</v>
      </c>
      <c r="I47" s="31">
        <f t="shared" si="8"/>
        <v>13455</v>
      </c>
      <c r="J47" s="31">
        <f t="shared" si="8"/>
        <v>26985</v>
      </c>
      <c r="K47" s="31">
        <f t="shared" si="8"/>
        <v>15170</v>
      </c>
      <c r="L47" s="31">
        <f t="shared" si="8"/>
        <v>12705</v>
      </c>
      <c r="M47" s="31">
        <f t="shared" si="8"/>
        <v>45713</v>
      </c>
      <c r="N47" s="31">
        <f>SUM(B47:M47)</f>
        <v>248888</v>
      </c>
      <c r="O47" s="35">
        <f>SUM(O35:O46)</f>
        <v>248884.52</v>
      </c>
    </row>
    <row r="48" spans="2:15" ht="15">
      <c r="B48" s="2"/>
      <c r="C48" s="2"/>
      <c r="D48" s="2"/>
      <c r="E48" s="2"/>
      <c r="F48" s="2"/>
      <c r="G48" s="2"/>
      <c r="H48" s="2"/>
      <c r="I48" s="2"/>
      <c r="J48" s="2"/>
      <c r="K48" s="2"/>
      <c r="L48" s="2"/>
      <c r="M48" s="2"/>
      <c r="N48" s="2"/>
      <c r="O48" s="2"/>
    </row>
    <row r="49" spans="2:15" ht="15">
      <c r="B49" s="2"/>
      <c r="C49" s="2"/>
      <c r="D49" s="2"/>
      <c r="E49" s="2"/>
      <c r="F49" s="2"/>
      <c r="G49" s="2"/>
      <c r="H49" s="2"/>
      <c r="I49" s="2"/>
      <c r="J49" s="2"/>
      <c r="K49" s="2"/>
      <c r="L49" s="2"/>
      <c r="M49" s="2"/>
      <c r="N49" s="2"/>
      <c r="O49" s="2"/>
    </row>
    <row r="50" spans="2:14" ht="15">
      <c r="B50" s="2"/>
      <c r="C50" s="2"/>
      <c r="D50" s="2"/>
      <c r="E50" s="2"/>
      <c r="F50" s="2"/>
      <c r="G50" s="2"/>
      <c r="H50" s="2"/>
      <c r="I50" s="2"/>
      <c r="J50" s="2"/>
      <c r="K50" s="2"/>
      <c r="L50" s="2"/>
      <c r="M50" s="2"/>
      <c r="N50" s="2"/>
    </row>
    <row r="51" spans="2:14" ht="15">
      <c r="B51" s="2"/>
      <c r="C51" s="2"/>
      <c r="D51" s="2"/>
      <c r="E51" s="2"/>
      <c r="F51" s="2"/>
      <c r="G51" s="2"/>
      <c r="H51" s="2"/>
      <c r="I51" s="2"/>
      <c r="J51" s="2"/>
      <c r="K51" s="2"/>
      <c r="L51" s="2"/>
      <c r="M51" s="2"/>
      <c r="N51" s="2"/>
    </row>
    <row r="52" spans="2:14" ht="15">
      <c r="B52" s="2"/>
      <c r="C52" s="2"/>
      <c r="D52" s="2"/>
      <c r="E52" s="2"/>
      <c r="F52" s="2"/>
      <c r="G52" s="2"/>
      <c r="H52" s="2"/>
      <c r="I52" s="2"/>
      <c r="J52" s="2"/>
      <c r="K52" s="2"/>
      <c r="L52" s="2"/>
      <c r="M52" s="2"/>
      <c r="N52" s="2"/>
    </row>
    <row r="53" spans="2:14" ht="15">
      <c r="B53" s="2"/>
      <c r="C53" s="2"/>
      <c r="D53" s="2"/>
      <c r="E53" s="2"/>
      <c r="F53" s="2"/>
      <c r="G53" s="2"/>
      <c r="H53" s="2"/>
      <c r="I53" s="2"/>
      <c r="J53" s="2"/>
      <c r="K53" s="2"/>
      <c r="L53" s="2"/>
      <c r="M53" s="2"/>
      <c r="N53" s="2"/>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Arts at OFS business plan - appendix 4 - June 11 (2)</dc:title>
  <dc:subject/>
  <dc:creator>Oxford City Council</dc:creator>
  <cp:keywords>Council meetings;Government, politics and public administration; Local government; Decision making; Council meetings;</cp:keywords>
  <dc:description/>
  <cp:lastModifiedBy>Alec Dubberley</cp:lastModifiedBy>
  <dcterms:created xsi:type="dcterms:W3CDTF">2011-06-21T14:03:09Z</dcterms:created>
  <dcterms:modified xsi:type="dcterms:W3CDTF">2011-07-26T15:20:50Z</dcterms:modified>
  <cp:category/>
  <cp:version/>
  <cp:contentType/>
  <cp:contentStatus/>
</cp:coreProperties>
</file>